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476" windowWidth="9720" windowHeight="6540" activeTab="0"/>
  </bookViews>
  <sheets>
    <sheet name="Veranstaltungsdaten eingeben" sheetId="1" r:id="rId1"/>
    <sheet name="Ergebnis" sheetId="2" r:id="rId2"/>
    <sheet name="Risikoschlüssel" sheetId="3" r:id="rId3"/>
    <sheet name="Stammdaten" sheetId="4" r:id="rId4"/>
  </sheets>
  <definedNames>
    <definedName name="_xlnm.Print_Area" localSheetId="1">'Ergebnis'!$A$1:$H$47</definedName>
    <definedName name="_xlnm.Print_Area" localSheetId="2">'Risikoschlüssel'!$A$1:$F$36</definedName>
    <definedName name="_xlnm.Print_Area" localSheetId="3">'Stammdaten'!$A$1:$I$36</definedName>
    <definedName name="_xlnm.Print_Area" localSheetId="0">'Veranstaltungsdaten eingeben'!$A$1:$H$52</definedName>
    <definedName name="Z_4DA45540_FB2F_410F_A307_E882800B0184_.wvu.Cols" localSheetId="2" hidden="1">'Risikoschlüssel'!$D:$E</definedName>
    <definedName name="Z_4DA45540_FB2F_410F_A307_E882800B0184_.wvu.Cols" localSheetId="0" hidden="1">'Veranstaltungsdaten eingeben'!#REF!</definedName>
    <definedName name="Z_4DA45540_FB2F_410F_A307_E882800B0184_.wvu.PrintArea" localSheetId="2" hidden="1">'Risikoschlüssel'!$A$3:$G$28</definedName>
    <definedName name="Z_4DA45540_FB2F_410F_A307_E882800B0184_.wvu.PrintArea" localSheetId="0" hidden="1">'Veranstaltungsdaten eingeben'!$A$5:$H$75</definedName>
    <definedName name="Z_4DA45540_FB2F_410F_A307_E882800B0184_.wvu.Rows" localSheetId="2" hidden="1">'Risikoschlüssel'!#REF!,'Risikoschlüssel'!$3:$27</definedName>
    <definedName name="Z_4DA45540_FB2F_410F_A307_E882800B0184_.wvu.Rows" localSheetId="0" hidden="1">'Veranstaltungsdaten eingeben'!#REF!,'Veranstaltungsdaten eingeben'!$29:$75</definedName>
  </definedNames>
  <calcPr fullCalcOnLoad="1"/>
</workbook>
</file>

<file path=xl/comments1.xml><?xml version="1.0" encoding="utf-8"?>
<comments xmlns="http://schemas.openxmlformats.org/spreadsheetml/2006/main">
  <authors>
    <author>Eduard Mentler</author>
    <author>Rusch</author>
  </authors>
  <commentList>
    <comment ref="E19" authorId="0">
      <text>
        <r>
          <rPr>
            <b/>
            <sz val="8"/>
            <rFont val="Tahoma"/>
            <family val="0"/>
          </rPr>
          <t>Hier bitte nur die m2 der Veranstaltungsfläche eintragen</t>
        </r>
        <r>
          <rPr>
            <sz val="8"/>
            <rFont val="Tahoma"/>
            <family val="0"/>
          </rPr>
          <t xml:space="preserve">
 </t>
        </r>
      </text>
    </comment>
    <comment ref="E15" authorId="0">
      <text>
        <r>
          <rPr>
            <b/>
            <sz val="8"/>
            <rFont val="Tahoma"/>
            <family val="0"/>
          </rPr>
          <t>Bei Veranstaltungen im Freien oder Gebäuden ohne Bestuhlungsplänen  hier bitte nur die m2 der Veranstaltungsfläche eintragen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Anzahl der Prominenten eingeben</t>
        </r>
        <r>
          <rPr>
            <sz val="8"/>
            <rFont val="Tahoma"/>
            <family val="0"/>
          </rPr>
          <t xml:space="preserve">
</t>
        </r>
      </text>
    </comment>
    <comment ref="E13" authorId="1">
      <text>
        <r>
          <rPr>
            <b/>
            <sz val="8"/>
            <rFont val="Tahoma"/>
            <family val="0"/>
          </rPr>
          <t>Bitte hier die zulässige Besucherzahl laut Auflagen, Bestuhlungsplänen. u.s.w eintragen!</t>
        </r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b/>
            <sz val="8"/>
            <rFont val="Tahoma"/>
            <family val="0"/>
          </rPr>
          <t>Bitte hier die zu erwartende Besucherzahl eintragen (Erfahrungswerte, Kartenverkauf u.s.w.)</t>
        </r>
        <r>
          <rPr>
            <sz val="8"/>
            <rFont val="Tahoma"/>
            <family val="0"/>
          </rPr>
          <t xml:space="preserve">
</t>
        </r>
      </text>
    </comment>
    <comment ref="H13" authorId="1">
      <text>
        <r>
          <rPr>
            <b/>
            <sz val="8"/>
            <rFont val="Tahoma"/>
            <family val="0"/>
          </rPr>
          <t>Pro 500 Besucher/Teilnehmer 
wird ein Punkt vergeben!
Die Punktzahl verdoppelt sich innerhalb geschlossener baulicher Anlagen!</t>
        </r>
      </text>
    </comment>
    <comment ref="G15" authorId="1">
      <text>
        <r>
          <rPr>
            <b/>
            <sz val="8"/>
            <rFont val="Tahoma"/>
            <family val="0"/>
          </rPr>
          <t>Bei Flächen wird bei der möglichen Belegung von 4 Personen/m² ausgegangen!</t>
        </r>
        <r>
          <rPr>
            <sz val="8"/>
            <rFont val="Tahoma"/>
            <family val="0"/>
          </rPr>
          <t xml:space="preserve">
</t>
        </r>
      </text>
    </comment>
    <comment ref="R34" authorId="1">
      <text>
        <r>
          <rPr>
            <b/>
            <sz val="8"/>
            <rFont val="Tahoma"/>
            <family val="0"/>
          </rPr>
          <t>Rusch: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<sst xmlns="http://schemas.openxmlformats.org/spreadsheetml/2006/main" count="257" uniqueCount="157">
  <si>
    <t>a) aus Auflagen,  Bestuhlungsplänen</t>
  </si>
  <si>
    <t>b) aus Fläche:</t>
  </si>
  <si>
    <t>Aus Fläche:</t>
  </si>
  <si>
    <t>Beteiligung Prominenter</t>
  </si>
  <si>
    <t>Gesamtrisiko</t>
  </si>
  <si>
    <t>Tatsächliche oder zu erwartende Besucheranzahl</t>
  </si>
  <si>
    <t>Zwischensumme</t>
  </si>
  <si>
    <t>Punkte</t>
  </si>
  <si>
    <t>Risiko ohne Prominente u. polizeiliche Erkenntnisse</t>
  </si>
  <si>
    <t>Aus Vorverkauf, Erfahrung...</t>
  </si>
  <si>
    <t>KTW</t>
  </si>
  <si>
    <t>RTW</t>
  </si>
  <si>
    <t>GKTW</t>
  </si>
  <si>
    <t>NEF</t>
  </si>
  <si>
    <t>Anzahl</t>
  </si>
  <si>
    <t>(1.+2.+3.)x4.</t>
  </si>
  <si>
    <r>
      <t>m</t>
    </r>
    <r>
      <rPr>
        <vertAlign val="superscript"/>
        <sz val="10"/>
        <rFont val="Arial"/>
        <family val="2"/>
      </rPr>
      <t>2</t>
    </r>
  </si>
  <si>
    <t>Veranstaltung innerhalb einer geschlossenen baulichen Anlage?</t>
  </si>
  <si>
    <t>Veranstaltung innerhalb einer geschlossenen baulichen Anlage</t>
  </si>
  <si>
    <t>Rockkonzert</t>
  </si>
  <si>
    <t>Berücksichtigung polizeilicher Erkenntnisse: höheres Risiko?</t>
  </si>
  <si>
    <t>Bewertungsfaktor nach Art und Gefahrenneigung der Veranstaltung: Aus der Vorschlagsliste auswählen oder individuellen Faktor im separaten Eingabefeld eintragen</t>
  </si>
  <si>
    <t>Allg. Sportveranstaltung</t>
  </si>
  <si>
    <t>Reitsportveranstaltung</t>
  </si>
  <si>
    <t>Radrennen</t>
  </si>
  <si>
    <t>Faktor:</t>
  </si>
  <si>
    <t>Flugveranstaltung</t>
  </si>
  <si>
    <t>Musikveranstaltung</t>
  </si>
  <si>
    <t>Allg. Veranstaltungen</t>
  </si>
  <si>
    <t>Nr.</t>
  </si>
  <si>
    <t>Datum der Veranstaltung:</t>
  </si>
  <si>
    <t>Veranstaltung/Teil:</t>
  </si>
  <si>
    <t>Bezeichnung EL</t>
  </si>
  <si>
    <t>Art der Veranstaltung</t>
  </si>
  <si>
    <t>Motorsportveranstaltung</t>
  </si>
  <si>
    <t>Tanzsportveranstaltung</t>
  </si>
  <si>
    <t>Gefahrenneigung nach Art der Veranstaltung</t>
  </si>
  <si>
    <t>Keine TEL</t>
  </si>
  <si>
    <t>TEL 1</t>
  </si>
  <si>
    <t>TEL 2</t>
  </si>
  <si>
    <t>TEL 3</t>
  </si>
  <si>
    <t>Maximale zulässige Besucherzahl</t>
  </si>
  <si>
    <t>Notarzt/Notärzte</t>
  </si>
  <si>
    <t>Notarzteinsatzfahrzeug(e)</t>
  </si>
  <si>
    <t>Rettungswagen</t>
  </si>
  <si>
    <t>Rettungshelfer</t>
  </si>
  <si>
    <t>Krankenwagen</t>
  </si>
  <si>
    <t>Rettungssanitäter</t>
  </si>
  <si>
    <t>Veranstalter</t>
  </si>
  <si>
    <t>Ansprechpartner</t>
  </si>
  <si>
    <t>Telefon:</t>
  </si>
  <si>
    <t>Veranstaltungsdaten:</t>
  </si>
  <si>
    <t>Veranstaltungsbeginn:</t>
  </si>
  <si>
    <t>Punktebewertung</t>
  </si>
  <si>
    <t>Ende:</t>
  </si>
  <si>
    <t>Abrechnungssätze</t>
  </si>
  <si>
    <t>1.</t>
  </si>
  <si>
    <t>/ Std.</t>
  </si>
  <si>
    <t>2.</t>
  </si>
  <si>
    <t>3.</t>
  </si>
  <si>
    <t>4.</t>
  </si>
  <si>
    <t>Notarzt</t>
  </si>
  <si>
    <t>5.</t>
  </si>
  <si>
    <t>EL / OrgL</t>
  </si>
  <si>
    <t>6.</t>
  </si>
  <si>
    <t>/ Tag</t>
  </si>
  <si>
    <t>7.</t>
  </si>
  <si>
    <t>ELW</t>
  </si>
  <si>
    <t>8.</t>
  </si>
  <si>
    <t>San Zelt</t>
  </si>
  <si>
    <t>Die Einsatzdauer beträgt:</t>
  </si>
  <si>
    <t>Stunden</t>
  </si>
  <si>
    <t>Sanitätshelfer</t>
  </si>
  <si>
    <t>Rettungsassistent</t>
  </si>
  <si>
    <t>Einsatzleiter</t>
  </si>
  <si>
    <t>Personal:</t>
  </si>
  <si>
    <t>Notarzteinsatzfahrzeuge (NEF)</t>
  </si>
  <si>
    <t>Qualifikation</t>
  </si>
  <si>
    <t>Gesamt</t>
  </si>
  <si>
    <t>Führungsunterstützung</t>
  </si>
  <si>
    <t>Funker</t>
  </si>
  <si>
    <t>LTD. Notarzt</t>
  </si>
  <si>
    <t>Ltd. Notarzt</t>
  </si>
  <si>
    <t>Personal TEL S1 - S4 Funktionen</t>
  </si>
  <si>
    <t>Kosten/Std.</t>
  </si>
  <si>
    <t>Bezeichnung</t>
  </si>
  <si>
    <t>Einsatzleiterfahrzeug (ELW)</t>
  </si>
  <si>
    <t>Personal TEL (Stab)</t>
  </si>
  <si>
    <t>Technischer Einsatzleiter</t>
  </si>
  <si>
    <t>Personal TEL</t>
  </si>
  <si>
    <t>9.</t>
  </si>
  <si>
    <t>Bezeichnung TEL</t>
  </si>
  <si>
    <t>Krankenwagen (KTW)</t>
  </si>
  <si>
    <t>Rettungswagen (RTW)</t>
  </si>
  <si>
    <t>Die Einsatzkosten belaufen sich auf:</t>
  </si>
  <si>
    <t>Einsatzfahrzeuge:</t>
  </si>
  <si>
    <t>Die Berechnung ergibt folgenden Personal- und Fahrzeugbedarf:</t>
  </si>
  <si>
    <t>Kosten/Tag</t>
  </si>
  <si>
    <t>Der Punktwert für ihre Veranstaltung ist:</t>
  </si>
  <si>
    <t>Keine EL</t>
  </si>
  <si>
    <t>EL 1</t>
  </si>
  <si>
    <t>EL 2</t>
  </si>
  <si>
    <t>EL 3</t>
  </si>
  <si>
    <t>Einsatzkräfte</t>
  </si>
  <si>
    <t>Gesamtstärke:</t>
  </si>
  <si>
    <t>I</t>
  </si>
  <si>
    <t>II</t>
  </si>
  <si>
    <t>Einsatzkräfte Sanitätsdienst</t>
  </si>
  <si>
    <t>Gruppenführer Sanitätsdienst</t>
  </si>
  <si>
    <t>Rettungshelfer für Einsatzfahrzeuge</t>
  </si>
  <si>
    <t>Rettungssanitäter für Einsatzfahrzeuge</t>
  </si>
  <si>
    <t>Rettungsassistent(en) für Einsatzfahrzeuge</t>
  </si>
  <si>
    <t>Rettungshelfer für RTW</t>
  </si>
  <si>
    <t>Rettungsassistent(en) für RTW</t>
  </si>
  <si>
    <t xml:space="preserve">Rettungshelfer für KTW </t>
  </si>
  <si>
    <t>Rettungssanitäter für KTW</t>
  </si>
  <si>
    <t>Rettungsassistent(en) NEF</t>
  </si>
  <si>
    <t>III</t>
  </si>
  <si>
    <t>Sanitätswachdienst der Stufe:</t>
  </si>
  <si>
    <t>Sanitätswachdienst der Stufe</t>
  </si>
  <si>
    <t>Art der Einsatzleitung:</t>
  </si>
  <si>
    <t>Einsatzpaket Nr.</t>
  </si>
  <si>
    <t xml:space="preserve">Materialbedarf aus Einsatzpaket </t>
  </si>
  <si>
    <t>Herr Mustermann</t>
  </si>
  <si>
    <t>07528/66666666</t>
  </si>
  <si>
    <t>Narrensprung</t>
  </si>
  <si>
    <t>Ergebnis Berechnung für Sanitätswachdienst</t>
  </si>
  <si>
    <t>Einsatzleiter (z.B. OrgL)</t>
  </si>
  <si>
    <t>Bitte tragen Sie in die grün unterlegten Felder die Ihre Abrechnungssätze ein !</t>
  </si>
  <si>
    <t>Name der Organisation</t>
  </si>
  <si>
    <t>Abteilung</t>
  </si>
  <si>
    <t>Narrenzunft Muster</t>
  </si>
  <si>
    <t>Landesverband Baden-Württemberg e.V.</t>
  </si>
  <si>
    <t>Version 3.0</t>
  </si>
  <si>
    <t>Berechnung für den Sanitätswachdienst
nach Maurer-Algorythmus</t>
  </si>
  <si>
    <t>Ausstellung</t>
  </si>
  <si>
    <t>Basar</t>
  </si>
  <si>
    <t>Demonstration</t>
  </si>
  <si>
    <t>Feuerwerk</t>
  </si>
  <si>
    <t>Flohmarkt</t>
  </si>
  <si>
    <t>Karnevalsveranstaltung</t>
  </si>
  <si>
    <t>Karnevalszug</t>
  </si>
  <si>
    <t>Kombination (Sport, Musik, Show)</t>
  </si>
  <si>
    <t>Konzert</t>
  </si>
  <si>
    <t>Kundgebung</t>
  </si>
  <si>
    <t>Langlauf</t>
  </si>
  <si>
    <t>Martinszug</t>
  </si>
  <si>
    <t>Messe</t>
  </si>
  <si>
    <t>Oper/Operette</t>
  </si>
  <si>
    <t>Rockkonzert mit Boygroup</t>
  </si>
  <si>
    <t>Schauspiel/Theater</t>
  </si>
  <si>
    <t>Schützenfest</t>
  </si>
  <si>
    <t>Volksfest</t>
  </si>
  <si>
    <t>Show</t>
  </si>
  <si>
    <t>Stadtteilfest</t>
  </si>
  <si>
    <t>Straßenfest</t>
  </si>
  <si>
    <t>Weihnachtsmarkt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</si>
</sst>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\ [$€-1]_-;\-* #,##0.00\ [$€-1]_-;_-* &quot;-&quot;??\ [$€-1]_-"/>
    <numFmt numFmtId="174" formatCode="_-* #,##0.00\ [$€-1]_-;\-* #,##0.00\ [$€-1]_-;_-* &quot;-&quot;??\ [$€-1]_-;_-@_-"/>
    <numFmt numFmtId="175" formatCode="0.0"/>
    <numFmt numFmtId="176" formatCode="d/\ mmmm\ yyyy"/>
    <numFmt numFmtId="177" formatCode="#,##0.00\ [$€-1];\-#,##0.00\ [$€-1]"/>
    <numFmt numFmtId="178" formatCode="#,##0.00\ [$€-1]"/>
    <numFmt numFmtId="179" formatCode="h:mm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#,##0.00_ ;\-#,##0.00\ "/>
    <numFmt numFmtId="184" formatCode="#,##0\ [$€-1];[Red]\-#,##0\ [$€-1]"/>
    <numFmt numFmtId="185" formatCode="0000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10"/>
      <color indexed="43"/>
      <name val="Arial"/>
      <family val="2"/>
    </font>
    <font>
      <sz val="16"/>
      <color indexed="62"/>
      <name val="Arial"/>
      <family val="2"/>
    </font>
    <font>
      <sz val="8"/>
      <name val="Arial"/>
      <family val="2"/>
    </font>
    <font>
      <sz val="18"/>
      <color indexed="8"/>
      <name val="Gill Sans DR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4"/>
      <name val="Rockwell MT"/>
      <family val="1"/>
    </font>
    <font>
      <b/>
      <sz val="16"/>
      <name val="Rockwell MT"/>
      <family val="1"/>
    </font>
    <font>
      <sz val="14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4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2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6" fillId="35" borderId="15" xfId="0" applyNumberFormat="1" applyFont="1" applyFill="1" applyBorder="1" applyAlignment="1" applyProtection="1">
      <alignment horizontal="center"/>
      <protection locked="0"/>
    </xf>
    <xf numFmtId="3" fontId="6" fillId="35" borderId="10" xfId="0" applyNumberFormat="1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11" fillId="37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0" fillId="38" borderId="19" xfId="0" applyFill="1" applyBorder="1" applyAlignment="1" applyProtection="1">
      <alignment horizontal="center"/>
      <protection/>
    </xf>
    <xf numFmtId="14" fontId="12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20" xfId="0" applyFill="1" applyBorder="1" applyAlignment="1">
      <alignment/>
    </xf>
    <xf numFmtId="3" fontId="1" fillId="34" borderId="18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vertical="center"/>
    </xf>
    <xf numFmtId="0" fontId="1" fillId="39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176" fontId="5" fillId="34" borderId="10" xfId="0" applyNumberFormat="1" applyFont="1" applyFill="1" applyBorder="1" applyAlignment="1" applyProtection="1">
      <alignment horizontal="center" vertical="center"/>
      <protection/>
    </xf>
    <xf numFmtId="0" fontId="0" fillId="39" borderId="0" xfId="0" applyFill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19" fillId="34" borderId="0" xfId="0" applyFont="1" applyFill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73" fontId="0" fillId="40" borderId="0" xfId="46" applyFill="1" applyBorder="1" applyAlignment="1" applyProtection="1">
      <alignment horizontal="left"/>
      <protection hidden="1" locked="0"/>
    </xf>
    <xf numFmtId="0" fontId="0" fillId="34" borderId="25" xfId="0" applyFill="1" applyBorder="1" applyAlignment="1" applyProtection="1">
      <alignment/>
      <protection hidden="1"/>
    </xf>
    <xf numFmtId="0" fontId="0" fillId="34" borderId="0" xfId="0" applyFill="1" applyAlignment="1" applyProtection="1">
      <alignment horizontal="left"/>
      <protection hidden="1"/>
    </xf>
    <xf numFmtId="0" fontId="0" fillId="34" borderId="20" xfId="0" applyFill="1" applyBorder="1" applyAlignment="1" applyProtection="1">
      <alignment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72" fontId="0" fillId="34" borderId="21" xfId="0" applyNumberFormat="1" applyFill="1" applyBorder="1" applyAlignment="1" applyProtection="1">
      <alignment horizontal="center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/>
      <protection hidden="1"/>
    </xf>
    <xf numFmtId="0" fontId="0" fillId="39" borderId="0" xfId="0" applyFill="1" applyBorder="1" applyAlignment="1" applyProtection="1">
      <alignment horizontal="center"/>
      <protection hidden="1"/>
    </xf>
    <xf numFmtId="173" fontId="0" fillId="40" borderId="0" xfId="46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6" fontId="5" fillId="34" borderId="15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0" xfId="60" applyNumberFormat="1" applyFont="1" applyAlignment="1">
      <alignment/>
    </xf>
    <xf numFmtId="178" fontId="0" fillId="0" borderId="10" xfId="0" applyNumberFormat="1" applyBorder="1" applyAlignment="1" applyProtection="1">
      <alignment/>
      <protection hidden="1"/>
    </xf>
    <xf numFmtId="178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1" fillId="0" borderId="13" xfId="0" applyFont="1" applyBorder="1" applyAlignment="1">
      <alignment horizontal="left" indent="1"/>
    </xf>
    <xf numFmtId="0" fontId="2" fillId="0" borderId="0" xfId="0" applyFont="1" applyAlignment="1" applyProtection="1">
      <alignment/>
      <protection hidden="1"/>
    </xf>
    <xf numFmtId="173" fontId="1" fillId="0" borderId="0" xfId="46" applyFont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16" fillId="3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39" borderId="0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0" fontId="1" fillId="0" borderId="0" xfId="0" applyFont="1" applyAlignment="1">
      <alignment/>
    </xf>
    <xf numFmtId="0" fontId="0" fillId="39" borderId="0" xfId="0" applyFill="1" applyBorder="1" applyAlignment="1" applyProtection="1">
      <alignment horizontal="center"/>
      <protection/>
    </xf>
    <xf numFmtId="0" fontId="5" fillId="39" borderId="0" xfId="0" applyFont="1" applyFill="1" applyBorder="1" applyAlignment="1" applyProtection="1">
      <alignment horizontal="center" vertical="center"/>
      <protection/>
    </xf>
    <xf numFmtId="176" fontId="5" fillId="39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shrinkToFit="1"/>
      <protection/>
    </xf>
    <xf numFmtId="0" fontId="0" fillId="34" borderId="10" xfId="0" applyFill="1" applyBorder="1" applyAlignment="1" applyProtection="1">
      <alignment horizontal="center"/>
      <protection/>
    </xf>
    <xf numFmtId="3" fontId="1" fillId="34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3" fontId="1" fillId="34" borderId="11" xfId="0" applyNumberFormat="1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3" fontId="1" fillId="34" borderId="22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40" borderId="19" xfId="0" applyFill="1" applyBorder="1" applyAlignment="1" applyProtection="1">
      <alignment horizontal="center"/>
      <protection locked="0"/>
    </xf>
    <xf numFmtId="0" fontId="0" fillId="40" borderId="26" xfId="0" applyFill="1" applyBorder="1" applyAlignment="1" applyProtection="1">
      <alignment horizontal="center"/>
      <protection locked="0"/>
    </xf>
    <xf numFmtId="173" fontId="0" fillId="40" borderId="0" xfId="46" applyFont="1" applyFill="1" applyBorder="1" applyAlignment="1" applyProtection="1">
      <alignment horizontal="center"/>
      <protection hidden="1" locked="0"/>
    </xf>
    <xf numFmtId="0" fontId="0" fillId="39" borderId="0" xfId="0" applyFill="1" applyAlignment="1">
      <alignment vertical="top"/>
    </xf>
    <xf numFmtId="20" fontId="5" fillId="35" borderId="10" xfId="0" applyNumberFormat="1" applyFont="1" applyFill="1" applyBorder="1" applyAlignment="1" applyProtection="1">
      <alignment horizontal="center" vertical="center"/>
      <protection locked="0"/>
    </xf>
    <xf numFmtId="175" fontId="1" fillId="0" borderId="0" xfId="0" applyNumberFormat="1" applyFont="1" applyAlignment="1">
      <alignment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10" fillId="34" borderId="16" xfId="0" applyFont="1" applyFill="1" applyBorder="1" applyAlignment="1" applyProtection="1">
      <alignment horizontal="center"/>
      <protection hidden="1" locked="0"/>
    </xf>
    <xf numFmtId="0" fontId="10" fillId="34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 vertical="center"/>
    </xf>
    <xf numFmtId="0" fontId="10" fillId="34" borderId="0" xfId="0" applyFont="1" applyFill="1" applyAlignment="1" applyProtection="1">
      <alignment/>
      <protection hidden="1" locked="0"/>
    </xf>
    <xf numFmtId="1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ill="1" applyAlignment="1" applyProtection="1">
      <alignment/>
      <protection hidden="1"/>
    </xf>
    <xf numFmtId="178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/>
    </xf>
    <xf numFmtId="0" fontId="12" fillId="0" borderId="0" xfId="0" applyFont="1" applyAlignment="1" applyProtection="1">
      <alignment horizontal="center"/>
      <protection/>
    </xf>
    <xf numFmtId="14" fontId="12" fillId="0" borderId="0" xfId="0" applyNumberFormat="1" applyFont="1" applyAlignment="1" applyProtection="1">
      <alignment/>
      <protection/>
    </xf>
    <xf numFmtId="0" fontId="12" fillId="39" borderId="0" xfId="0" applyFont="1" applyFill="1" applyAlignment="1" applyProtection="1">
      <alignment horizontal="center"/>
      <protection hidden="1"/>
    </xf>
    <xf numFmtId="14" fontId="12" fillId="39" borderId="0" xfId="0" applyNumberFormat="1" applyFont="1" applyFill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/>
    </xf>
    <xf numFmtId="0" fontId="0" fillId="40" borderId="26" xfId="0" applyFill="1" applyBorder="1" applyAlignment="1" applyProtection="1">
      <alignment horizontal="center"/>
      <protection/>
    </xf>
    <xf numFmtId="0" fontId="0" fillId="40" borderId="27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2" fillId="39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39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34" borderId="10" xfId="0" applyFill="1" applyBorder="1" applyAlignment="1" applyProtection="1">
      <alignment horizontal="center"/>
      <protection hidden="1"/>
    </xf>
    <xf numFmtId="0" fontId="12" fillId="0" borderId="23" xfId="0" applyFont="1" applyBorder="1" applyAlignment="1">
      <alignment horizontal="center"/>
    </xf>
    <xf numFmtId="0" fontId="0" fillId="34" borderId="11" xfId="0" applyFill="1" applyBorder="1" applyAlignment="1" applyProtection="1">
      <alignment horizontal="center" vertical="center" shrinkToFit="1"/>
      <protection hidden="1"/>
    </xf>
    <xf numFmtId="0" fontId="0" fillId="34" borderId="13" xfId="0" applyFill="1" applyBorder="1" applyAlignment="1" applyProtection="1">
      <alignment horizontal="center" vertical="center" shrinkToFit="1"/>
      <protection hidden="1"/>
    </xf>
    <xf numFmtId="0" fontId="0" fillId="34" borderId="11" xfId="0" applyFill="1" applyBorder="1" applyAlignment="1" applyProtection="1">
      <alignment horizontal="center" shrinkToFit="1"/>
      <protection hidden="1"/>
    </xf>
    <xf numFmtId="0" fontId="0" fillId="34" borderId="13" xfId="0" applyFill="1" applyBorder="1" applyAlignment="1" applyProtection="1">
      <alignment horizontal="center" shrinkToFit="1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12" xfId="0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left" vertical="center" indent="2"/>
      <protection locked="0"/>
    </xf>
    <xf numFmtId="176" fontId="5" fillId="35" borderId="10" xfId="0" applyNumberFormat="1" applyFont="1" applyFill="1" applyBorder="1" applyAlignment="1" applyProtection="1">
      <alignment horizontal="left" vertical="center" indent="2"/>
      <protection locked="0"/>
    </xf>
    <xf numFmtId="0" fontId="5" fillId="34" borderId="10" xfId="0" applyFont="1" applyFill="1" applyBorder="1" applyAlignment="1" applyProtection="1">
      <alignment horizontal="left" vertical="center" indent="1"/>
      <protection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6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0" fillId="34" borderId="22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6" fillId="34" borderId="10" xfId="0" applyFont="1" applyFill="1" applyBorder="1" applyAlignment="1" applyProtection="1">
      <alignment horizontal="center"/>
      <protection hidden="1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" fillId="39" borderId="21" xfId="0" applyFont="1" applyFill="1" applyBorder="1" applyAlignment="1">
      <alignment horizontal="left" vertical="top"/>
    </xf>
    <xf numFmtId="0" fontId="0" fillId="0" borderId="21" xfId="0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horizontal="left" inden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8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38" borderId="36" xfId="0" applyFill="1" applyBorder="1" applyAlignment="1" applyProtection="1">
      <alignment horizontal="center"/>
      <protection/>
    </xf>
    <xf numFmtId="0" fontId="0" fillId="38" borderId="37" xfId="0" applyFill="1" applyBorder="1" applyAlignment="1" applyProtection="1">
      <alignment horizontal="center"/>
      <protection/>
    </xf>
    <xf numFmtId="0" fontId="0" fillId="38" borderId="38" xfId="0" applyFill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 locked="0"/>
    </xf>
    <xf numFmtId="0" fontId="24" fillId="0" borderId="0" xfId="0" applyFont="1" applyBorder="1" applyAlignment="1" applyProtection="1">
      <alignment horizontal="left" vertical="center"/>
      <protection hidden="1" locked="0"/>
    </xf>
    <xf numFmtId="0" fontId="24" fillId="0" borderId="0" xfId="0" applyFont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200025</xdr:rowOff>
    </xdr:from>
    <xdr:to>
      <xdr:col>5</xdr:col>
      <xdr:colOff>266700</xdr:colOff>
      <xdr:row>11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2428875" y="3305175"/>
          <a:ext cx="1304925" cy="352425"/>
        </a:xfrm>
        <a:prstGeom prst="downArrowCallou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Daten hier eingeben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705100" y="3962400"/>
          <a:ext cx="7620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705100" y="3962400"/>
          <a:ext cx="7620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676900" y="4467225"/>
          <a:ext cx="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705100" y="4714875"/>
          <a:ext cx="7620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2705100" y="4714875"/>
          <a:ext cx="7620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2705100" y="4714875"/>
          <a:ext cx="7620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2705100" y="4714875"/>
          <a:ext cx="762000" cy="523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85725</xdr:rowOff>
    </xdr:from>
    <xdr:to>
      <xdr:col>2</xdr:col>
      <xdr:colOff>723900</xdr:colOff>
      <xdr:row>21</xdr:row>
      <xdr:rowOff>609600</xdr:rowOff>
    </xdr:to>
    <xdr:sp>
      <xdr:nvSpPr>
        <xdr:cNvPr id="9" name="AutoShape 17"/>
        <xdr:cNvSpPr>
          <a:spLocks/>
        </xdr:cNvSpPr>
      </xdr:nvSpPr>
      <xdr:spPr>
        <a:xfrm>
          <a:off x="304800" y="6724650"/>
          <a:ext cx="1447800" cy="523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 Faktoren hier eintragen</a:t>
          </a:r>
        </a:p>
      </xdr:txBody>
    </xdr:sp>
    <xdr:clientData/>
  </xdr:twoCellAnchor>
  <xdr:twoCellAnchor>
    <xdr:from>
      <xdr:col>5</xdr:col>
      <xdr:colOff>295275</xdr:colOff>
      <xdr:row>0</xdr:row>
      <xdr:rowOff>19050</xdr:rowOff>
    </xdr:from>
    <xdr:to>
      <xdr:col>8</xdr:col>
      <xdr:colOff>0</xdr:colOff>
      <xdr:row>0</xdr:row>
      <xdr:rowOff>619125</xdr:rowOff>
    </xdr:to>
    <xdr:pic>
      <xdr:nvPicPr>
        <xdr:cNvPr id="10" name="Picture 24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1914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38100</xdr:rowOff>
    </xdr:from>
    <xdr:to>
      <xdr:col>7</xdr:col>
      <xdr:colOff>209550</xdr:colOff>
      <xdr:row>0</xdr:row>
      <xdr:rowOff>638175</xdr:rowOff>
    </xdr:to>
    <xdr:pic>
      <xdr:nvPicPr>
        <xdr:cNvPr id="1" name="Picture 2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38100"/>
          <a:ext cx="1914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62375" y="0"/>
          <a:ext cx="1076325" cy="0"/>
        </a:xfrm>
        <a:prstGeom prst="downArrowCallout">
          <a:avLst>
            <a:gd name="adj1" fmla="val 0"/>
            <a:gd name="adj2" fmla="val -2147483648"/>
            <a:gd name="adj3" fmla="val 0"/>
          </a:avLst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Daten hier eingeben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38700" y="0"/>
          <a:ext cx="0" cy="0"/>
        </a:xfrm>
        <a:prstGeom prst="downArrowCallout">
          <a:avLst>
            <a:gd name="adj1" fmla="val -2147483648"/>
            <a:gd name="adj2" fmla="val -2147483648"/>
            <a:gd name="adj3" fmla="val -2147483648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eingeben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8"/>
        <xdr:cNvSpPr>
          <a:spLocks/>
        </xdr:cNvSpPr>
      </xdr:nvSpPr>
      <xdr:spPr>
        <a:xfrm>
          <a:off x="48387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4076700" y="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18"/>
        <xdr:cNvSpPr>
          <a:spLocks/>
        </xdr:cNvSpPr>
      </xdr:nvSpPr>
      <xdr:spPr>
        <a:xfrm>
          <a:off x="371475" y="0"/>
          <a:ext cx="4467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Gefahrenanalyse für Großveranstaltungen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304800" y="0"/>
          <a:ext cx="1447800" cy="0"/>
        </a:xfrm>
        <a:prstGeom prst="rightArrowCallout">
          <a:avLst>
            <a:gd name="adj1" fmla="val -2147483648"/>
            <a:gd name="adj2" fmla="val 50000"/>
            <a:gd name="adj3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Individuelle Faktoren hier eintragen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9525</xdr:rowOff>
    </xdr:from>
    <xdr:to>
      <xdr:col>4</xdr:col>
      <xdr:colOff>762000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971800" y="2238375"/>
          <a:ext cx="704850" cy="504825"/>
        </a:xfrm>
        <a:prstGeom prst="downArrowCallou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eingeben</a:t>
          </a:r>
        </a:p>
      </xdr:txBody>
    </xdr:sp>
    <xdr:clientData/>
  </xdr:twoCellAnchor>
  <xdr:twoCellAnchor>
    <xdr:from>
      <xdr:col>4</xdr:col>
      <xdr:colOff>19050</xdr:colOff>
      <xdr:row>1</xdr:row>
      <xdr:rowOff>19050</xdr:rowOff>
    </xdr:from>
    <xdr:to>
      <xdr:col>5</xdr:col>
      <xdr:colOff>685800</xdr:colOff>
      <xdr:row>1</xdr:row>
      <xdr:rowOff>485775</xdr:rowOff>
    </xdr:to>
    <xdr:pic>
      <xdr:nvPicPr>
        <xdr:cNvPr id="2" name="Picture 2" descr="DRK-Logo_kompak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0975"/>
          <a:ext cx="1495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view="pageBreakPreview" zoomScaleSheetLayoutView="100" zoomScalePageLayoutView="0" workbookViewId="0" topLeftCell="A1">
      <selection activeCell="K131" sqref="K131"/>
    </sheetView>
  </sheetViews>
  <sheetFormatPr defaultColWidth="11.421875" defaultRowHeight="12.75"/>
  <cols>
    <col min="1" max="1" width="3.28125" style="0" customWidth="1"/>
    <col min="2" max="2" width="12.140625" style="0" customWidth="1"/>
    <col min="3" max="3" width="13.7109375" style="0" customWidth="1"/>
    <col min="4" max="4" width="11.421875" style="0" customWidth="1"/>
    <col min="6" max="6" width="10.28125" style="0" customWidth="1"/>
    <col min="9" max="9" width="4.8515625" style="2" customWidth="1"/>
    <col min="11" max="11" width="17.28125" style="0" customWidth="1"/>
    <col min="18" max="18" width="12.00390625" style="0" customWidth="1"/>
  </cols>
  <sheetData>
    <row r="1" spans="1:8" ht="49.5" customHeight="1">
      <c r="A1" s="154" t="str">
        <f>Stammdaten!$E$3</f>
        <v>Landesverband Baden-Württemberg e.V.</v>
      </c>
      <c r="B1" s="154"/>
      <c r="C1" s="154"/>
      <c r="D1" s="154"/>
      <c r="E1" s="155"/>
      <c r="F1" s="155"/>
      <c r="G1" s="155"/>
      <c r="H1" s="155"/>
    </row>
    <row r="2" spans="1:8" ht="9" customHeight="1">
      <c r="A2" s="152"/>
      <c r="B2" s="152"/>
      <c r="C2" s="152"/>
      <c r="D2" s="152"/>
      <c r="E2" s="153"/>
      <c r="F2" s="153"/>
      <c r="G2" s="153"/>
      <c r="H2" s="153"/>
    </row>
    <row r="3" spans="1:8" ht="49.5" customHeight="1">
      <c r="A3" s="195" t="s">
        <v>134</v>
      </c>
      <c r="B3" s="196"/>
      <c r="C3" s="196"/>
      <c r="D3" s="196"/>
      <c r="E3" s="196"/>
      <c r="F3" s="196"/>
      <c r="G3" s="196"/>
      <c r="H3" s="196"/>
    </row>
    <row r="4" spans="1:8" ht="19.5" customHeight="1">
      <c r="A4" s="37"/>
      <c r="B4" s="40" t="s">
        <v>51</v>
      </c>
      <c r="C4" s="37"/>
      <c r="D4" s="37"/>
      <c r="E4" s="37"/>
      <c r="F4" s="37"/>
      <c r="G4" s="37"/>
      <c r="H4" s="37"/>
    </row>
    <row r="5" spans="1:8" ht="19.5" customHeight="1">
      <c r="A5" s="38"/>
      <c r="B5" s="167" t="s">
        <v>48</v>
      </c>
      <c r="C5" s="167"/>
      <c r="D5" s="167"/>
      <c r="E5" s="165" t="s">
        <v>131</v>
      </c>
      <c r="F5" s="165"/>
      <c r="G5" s="165"/>
      <c r="H5" s="103"/>
    </row>
    <row r="6" spans="1:8" ht="19.5" customHeight="1">
      <c r="A6" s="38"/>
      <c r="B6" s="167" t="s">
        <v>49</v>
      </c>
      <c r="C6" s="167"/>
      <c r="D6" s="167"/>
      <c r="E6" s="165" t="s">
        <v>123</v>
      </c>
      <c r="F6" s="165"/>
      <c r="G6" s="165"/>
      <c r="H6" s="103"/>
    </row>
    <row r="7" spans="1:8" ht="19.5" customHeight="1">
      <c r="A7" s="38"/>
      <c r="B7" s="167" t="s">
        <v>50</v>
      </c>
      <c r="C7" s="167"/>
      <c r="D7" s="167"/>
      <c r="E7" s="165" t="s">
        <v>124</v>
      </c>
      <c r="F7" s="165"/>
      <c r="G7" s="165"/>
      <c r="H7" s="103"/>
    </row>
    <row r="8" spans="1:8" ht="19.5" customHeight="1">
      <c r="A8" s="38"/>
      <c r="B8" s="167" t="s">
        <v>31</v>
      </c>
      <c r="C8" s="167"/>
      <c r="D8" s="167"/>
      <c r="E8" s="165" t="s">
        <v>125</v>
      </c>
      <c r="F8" s="165"/>
      <c r="G8" s="165"/>
      <c r="H8" s="104"/>
    </row>
    <row r="9" spans="1:8" ht="19.5" customHeight="1">
      <c r="A9" s="38"/>
      <c r="B9" s="167" t="s">
        <v>30</v>
      </c>
      <c r="C9" s="167"/>
      <c r="D9" s="167"/>
      <c r="E9" s="166">
        <v>37653</v>
      </c>
      <c r="F9" s="166"/>
      <c r="G9" s="166"/>
      <c r="H9" s="105"/>
    </row>
    <row r="10" spans="1:8" ht="19.5" customHeight="1">
      <c r="A10" s="38"/>
      <c r="B10" s="167" t="s">
        <v>52</v>
      </c>
      <c r="C10" s="167"/>
      <c r="D10" s="167"/>
      <c r="E10" s="121">
        <v>0.5625</v>
      </c>
      <c r="F10" s="47" t="s">
        <v>54</v>
      </c>
      <c r="G10" s="121">
        <v>0.6666666666666666</v>
      </c>
      <c r="H10" s="106"/>
    </row>
    <row r="11" spans="1:10" ht="28.5" customHeight="1">
      <c r="A11" s="37"/>
      <c r="B11" s="41"/>
      <c r="C11" s="37"/>
      <c r="D11" s="37"/>
      <c r="E11" s="42"/>
      <c r="F11" s="37"/>
      <c r="G11" s="41"/>
      <c r="H11" s="43"/>
      <c r="J11" s="4"/>
    </row>
    <row r="12" spans="1:8" ht="19.5" customHeight="1">
      <c r="A12" s="37">
        <v>1</v>
      </c>
      <c r="B12" s="40" t="s">
        <v>41</v>
      </c>
      <c r="C12" s="37"/>
      <c r="D12" s="37"/>
      <c r="E12" s="34"/>
      <c r="F12" s="37"/>
      <c r="G12" s="37"/>
      <c r="H12" s="43" t="s">
        <v>7</v>
      </c>
    </row>
    <row r="13" spans="1:8" ht="19.5" customHeight="1">
      <c r="A13" s="38"/>
      <c r="B13" s="174" t="s">
        <v>0</v>
      </c>
      <c r="C13" s="174"/>
      <c r="D13" s="174"/>
      <c r="E13" s="19">
        <v>0</v>
      </c>
      <c r="F13" s="107"/>
      <c r="G13" s="108">
        <f>E13</f>
        <v>0</v>
      </c>
      <c r="H13" s="178">
        <f>IF(E14="nein",B116,B116*2)</f>
        <v>0</v>
      </c>
    </row>
    <row r="14" spans="1:8" ht="39.75" customHeight="1">
      <c r="A14" s="38"/>
      <c r="B14" s="185" t="s">
        <v>17</v>
      </c>
      <c r="C14" s="186"/>
      <c r="D14" s="123"/>
      <c r="E14" s="44" t="str">
        <f>IF(F14=TRUE,"JA","NEIN")</f>
        <v>NEIN</v>
      </c>
      <c r="F14" s="126" t="b">
        <v>0</v>
      </c>
      <c r="G14" s="109"/>
      <c r="H14" s="178"/>
    </row>
    <row r="15" spans="1:8" ht="19.5" customHeight="1">
      <c r="A15" s="38"/>
      <c r="B15" s="30" t="s">
        <v>1</v>
      </c>
      <c r="C15" s="45"/>
      <c r="D15" s="46"/>
      <c r="E15" s="18">
        <v>0</v>
      </c>
      <c r="F15" s="110" t="s">
        <v>16</v>
      </c>
      <c r="G15" s="111">
        <f>E15*4</f>
        <v>0</v>
      </c>
      <c r="H15" s="181">
        <f>D116</f>
        <v>0</v>
      </c>
    </row>
    <row r="16" spans="1:8" ht="41.25" customHeight="1">
      <c r="A16" s="38"/>
      <c r="B16" s="183" t="s">
        <v>18</v>
      </c>
      <c r="C16" s="184"/>
      <c r="D16" s="124"/>
      <c r="E16" s="33" t="str">
        <f>IF(F16=TRUE,"JA","NEIN")</f>
        <v>NEIN</v>
      </c>
      <c r="F16" s="125" t="b">
        <v>0</v>
      </c>
      <c r="G16" s="113">
        <f>IF(F16=TRUE,G15*2,G15*1)</f>
        <v>0</v>
      </c>
      <c r="H16" s="182"/>
    </row>
    <row r="17" spans="1:8" ht="19.5" customHeight="1">
      <c r="A17" s="39">
        <v>2</v>
      </c>
      <c r="B17" s="168" t="s">
        <v>5</v>
      </c>
      <c r="C17" s="169"/>
      <c r="D17" s="170"/>
      <c r="E17" s="170"/>
      <c r="F17" s="170"/>
      <c r="G17" s="170"/>
      <c r="H17" s="171"/>
    </row>
    <row r="18" spans="1:8" ht="19.5" customHeight="1">
      <c r="A18" s="38"/>
      <c r="B18" s="175" t="s">
        <v>9</v>
      </c>
      <c r="C18" s="176"/>
      <c r="D18" s="177"/>
      <c r="E18" s="18">
        <v>0</v>
      </c>
      <c r="F18" s="30"/>
      <c r="G18" s="31">
        <f>E18</f>
        <v>0</v>
      </c>
      <c r="H18" s="32">
        <f>ROUND((E18/500),0)</f>
        <v>0</v>
      </c>
    </row>
    <row r="19" spans="1:8" ht="19.5" customHeight="1">
      <c r="A19" s="38"/>
      <c r="B19" s="5" t="s">
        <v>2</v>
      </c>
      <c r="C19" s="6"/>
      <c r="D19" s="7"/>
      <c r="E19" s="19">
        <v>0</v>
      </c>
      <c r="F19" s="5" t="s">
        <v>16</v>
      </c>
      <c r="G19" s="8">
        <f>E19*2</f>
        <v>0</v>
      </c>
      <c r="H19" s="11">
        <f>ROUND((E19/500),0)</f>
        <v>0</v>
      </c>
    </row>
    <row r="20" spans="1:8" ht="19.5" customHeight="1">
      <c r="A20" s="38"/>
      <c r="B20" s="172" t="s">
        <v>6</v>
      </c>
      <c r="C20" s="173"/>
      <c r="D20" s="173"/>
      <c r="E20" s="173"/>
      <c r="F20" s="173"/>
      <c r="G20" s="173"/>
      <c r="H20" s="26">
        <f>H13+H15+H18+H19</f>
        <v>0</v>
      </c>
    </row>
    <row r="21" spans="1:8" ht="32.25" customHeight="1">
      <c r="A21" s="38"/>
      <c r="B21" s="190" t="s">
        <v>21</v>
      </c>
      <c r="C21" s="191"/>
      <c r="D21" s="192"/>
      <c r="E21" s="192"/>
      <c r="F21" s="192"/>
      <c r="G21" s="192"/>
      <c r="H21" s="193"/>
    </row>
    <row r="22" spans="1:8" ht="55.5" customHeight="1" thickBot="1">
      <c r="A22" s="38">
        <v>3</v>
      </c>
      <c r="B22" s="179"/>
      <c r="C22" s="180"/>
      <c r="D22" s="24">
        <v>0</v>
      </c>
      <c r="E22" s="25">
        <f>H82</f>
        <v>0</v>
      </c>
      <c r="F22" s="3"/>
      <c r="G22" s="3"/>
      <c r="H22" s="12"/>
    </row>
    <row r="23" spans="1:8" ht="44.25" customHeight="1" thickTop="1">
      <c r="A23" s="39">
        <v>4</v>
      </c>
      <c r="B23" s="187" t="s">
        <v>8</v>
      </c>
      <c r="C23" s="188"/>
      <c r="D23" s="189"/>
      <c r="E23" s="189"/>
      <c r="F23" s="189"/>
      <c r="G23" s="15" t="s">
        <v>15</v>
      </c>
      <c r="H23" s="16">
        <f>(H13+H15+H18+H19)*E22</f>
        <v>0</v>
      </c>
    </row>
    <row r="24" spans="1:8" ht="19.5" customHeight="1">
      <c r="A24" s="38">
        <v>5</v>
      </c>
      <c r="B24" s="175" t="s">
        <v>3</v>
      </c>
      <c r="C24" s="176"/>
      <c r="D24" s="177"/>
      <c r="E24" s="10">
        <v>0</v>
      </c>
      <c r="F24" s="110"/>
      <c r="G24" s="114">
        <f>ROUND((E24/4),0)*10</f>
        <v>0</v>
      </c>
      <c r="H24" s="115">
        <f>G24</f>
        <v>0</v>
      </c>
    </row>
    <row r="25" spans="1:8" ht="39.75" customHeight="1">
      <c r="A25" s="120">
        <v>6</v>
      </c>
      <c r="B25" s="183" t="s">
        <v>20</v>
      </c>
      <c r="C25" s="184"/>
      <c r="D25" s="9"/>
      <c r="E25" s="20" t="str">
        <f>IF(F25=TRUE,"Ja","NEIN")</f>
        <v>NEIN</v>
      </c>
      <c r="F25" s="128" t="b">
        <v>0</v>
      </c>
      <c r="G25" s="116">
        <f>IF(F25=TRUE,10,0)</f>
        <v>0</v>
      </c>
      <c r="H25" s="112">
        <f>G25</f>
        <v>0</v>
      </c>
    </row>
    <row r="26" spans="1:8" ht="30" customHeight="1">
      <c r="A26" s="38">
        <v>7</v>
      </c>
      <c r="B26" s="21" t="s">
        <v>4</v>
      </c>
      <c r="C26" s="22"/>
      <c r="D26" s="22"/>
      <c r="E26" s="22"/>
      <c r="F26" s="22"/>
      <c r="G26" s="22"/>
      <c r="H26" s="23">
        <f>H23+H24+H25</f>
        <v>0</v>
      </c>
    </row>
    <row r="27" spans="1:8" ht="12.75">
      <c r="A27" s="38"/>
      <c r="B27" s="17"/>
      <c r="F27" s="157" t="s">
        <v>133</v>
      </c>
      <c r="G27" s="157"/>
      <c r="H27" s="28">
        <v>39977</v>
      </c>
    </row>
    <row r="28" spans="2:9" s="50" customFormat="1" ht="15.75">
      <c r="B28" s="84"/>
      <c r="H28" s="85"/>
      <c r="I28" s="74"/>
    </row>
    <row r="29" spans="2:19" s="50" customFormat="1" ht="12.75" hidden="1">
      <c r="B29" s="156" t="s">
        <v>107</v>
      </c>
      <c r="C29" s="156"/>
      <c r="D29" s="86" t="s">
        <v>14</v>
      </c>
      <c r="F29" s="194" t="s">
        <v>42</v>
      </c>
      <c r="G29" s="194"/>
      <c r="H29" s="87" t="s">
        <v>14</v>
      </c>
      <c r="I29" s="74"/>
      <c r="J29" s="156" t="s">
        <v>112</v>
      </c>
      <c r="K29" s="156"/>
      <c r="L29" s="86" t="s">
        <v>14</v>
      </c>
      <c r="N29" s="156" t="s">
        <v>114</v>
      </c>
      <c r="O29" s="156"/>
      <c r="P29" s="86" t="s">
        <v>14</v>
      </c>
      <c r="R29" s="50" t="s">
        <v>45</v>
      </c>
      <c r="S29" s="50">
        <f>SUM(L30+P30)</f>
        <v>0</v>
      </c>
    </row>
    <row r="30" spans="2:19" s="50" customFormat="1" ht="12.75" hidden="1">
      <c r="B30" s="88">
        <v>2</v>
      </c>
      <c r="C30" s="88">
        <v>0</v>
      </c>
      <c r="D30" s="89">
        <f>IF(H26&lt;B30,C30,D31)</f>
        <v>0</v>
      </c>
      <c r="F30" s="88">
        <v>13</v>
      </c>
      <c r="G30" s="88">
        <v>0</v>
      </c>
      <c r="H30" s="89">
        <f>IF(H26&lt;F30,G30,H31)</f>
        <v>0</v>
      </c>
      <c r="I30" s="74"/>
      <c r="J30" s="88">
        <v>6</v>
      </c>
      <c r="K30" s="88">
        <v>0</v>
      </c>
      <c r="L30" s="89">
        <f>IF(H26&lt;J30,K30,L31)</f>
        <v>0</v>
      </c>
      <c r="N30" s="88">
        <v>6</v>
      </c>
      <c r="O30" s="88">
        <v>0</v>
      </c>
      <c r="P30" s="89">
        <f>IF(H26&lt;N30,O30,P31)</f>
        <v>0</v>
      </c>
      <c r="R30" s="50" t="s">
        <v>47</v>
      </c>
      <c r="S30" s="50">
        <f>SUM(P42)</f>
        <v>0</v>
      </c>
    </row>
    <row r="31" spans="2:19" s="50" customFormat="1" ht="12.75" hidden="1">
      <c r="B31" s="88">
        <v>4</v>
      </c>
      <c r="C31" s="88">
        <v>3</v>
      </c>
      <c r="D31" s="90">
        <f>IF(H26&lt;B31,C31,D32)</f>
        <v>3</v>
      </c>
      <c r="F31" s="88">
        <v>30</v>
      </c>
      <c r="G31" s="88">
        <v>1</v>
      </c>
      <c r="H31" s="90">
        <f>IF(H26&lt;F31,G31,H32)</f>
        <v>1</v>
      </c>
      <c r="I31" s="74"/>
      <c r="J31" s="88">
        <v>25.5</v>
      </c>
      <c r="K31" s="88">
        <v>1</v>
      </c>
      <c r="L31" s="91">
        <f>IF(H26&lt;J31,K31,L32)</f>
        <v>1</v>
      </c>
      <c r="N31" s="88">
        <v>13</v>
      </c>
      <c r="O31" s="88">
        <v>1</v>
      </c>
      <c r="P31" s="89">
        <f>IF(H26&lt;N31,O31,P32)</f>
        <v>1</v>
      </c>
      <c r="R31" s="50" t="s">
        <v>73</v>
      </c>
      <c r="S31" s="50">
        <f>SUM(H42+L42)</f>
        <v>0</v>
      </c>
    </row>
    <row r="32" spans="2:16" s="50" customFormat="1" ht="12.75" hidden="1">
      <c r="B32" s="88">
        <v>13.5</v>
      </c>
      <c r="C32" s="88">
        <v>5</v>
      </c>
      <c r="D32" s="90">
        <f>IF(H26&lt;B32,C32,D33)</f>
        <v>5</v>
      </c>
      <c r="F32" s="88">
        <v>60</v>
      </c>
      <c r="G32" s="88">
        <v>2</v>
      </c>
      <c r="H32" s="90">
        <f>IF(H26&lt;F32,G32,H33)</f>
        <v>2</v>
      </c>
      <c r="I32" s="74"/>
      <c r="J32" s="88">
        <v>45.5</v>
      </c>
      <c r="K32" s="88">
        <v>2</v>
      </c>
      <c r="L32" s="91">
        <f>IF(H26&lt;J32,K32,L33)</f>
        <v>2</v>
      </c>
      <c r="N32" s="88">
        <v>25</v>
      </c>
      <c r="O32" s="88">
        <v>2</v>
      </c>
      <c r="P32" s="89">
        <f>IF(H26&lt;N32,O32,P33)</f>
        <v>2</v>
      </c>
    </row>
    <row r="33" spans="2:16" s="50" customFormat="1" ht="12.75" hidden="1">
      <c r="B33" s="88">
        <v>22</v>
      </c>
      <c r="C33" s="88">
        <v>10</v>
      </c>
      <c r="D33" s="90">
        <f>IF(H26&lt;B33,C33,D34)</f>
        <v>10</v>
      </c>
      <c r="F33" s="88">
        <v>90</v>
      </c>
      <c r="G33" s="88">
        <v>3</v>
      </c>
      <c r="H33" s="90">
        <f>IF(H26&lt;F33,G33,H34)</f>
        <v>3</v>
      </c>
      <c r="I33" s="74"/>
      <c r="J33" s="88">
        <v>60.5</v>
      </c>
      <c r="K33" s="88">
        <v>3</v>
      </c>
      <c r="L33" s="91">
        <f>IF(H26&lt;J33,K33,L34)</f>
        <v>3</v>
      </c>
      <c r="N33" s="88">
        <v>40</v>
      </c>
      <c r="O33" s="88">
        <v>3</v>
      </c>
      <c r="P33" s="89">
        <f>IF(H26&lt;N33,O33,P34)</f>
        <v>3</v>
      </c>
    </row>
    <row r="34" spans="2:20" s="50" customFormat="1" ht="12.75" hidden="1">
      <c r="B34" s="88">
        <v>40</v>
      </c>
      <c r="C34" s="88">
        <v>20</v>
      </c>
      <c r="D34" s="90">
        <f>IF(H26&lt;B34,C34,D35)</f>
        <v>20</v>
      </c>
      <c r="F34" s="88">
        <v>120</v>
      </c>
      <c r="G34" s="88">
        <v>4</v>
      </c>
      <c r="H34" s="90">
        <f>IF(H26&lt;F34,G34,H35)</f>
        <v>4</v>
      </c>
      <c r="I34" s="74"/>
      <c r="J34" s="88">
        <v>75.5</v>
      </c>
      <c r="K34" s="88">
        <v>4</v>
      </c>
      <c r="L34" s="91">
        <f>IF(H26&lt;J34,K34,L35)</f>
        <v>4</v>
      </c>
      <c r="N34" s="88">
        <v>60</v>
      </c>
      <c r="O34" s="88">
        <v>4</v>
      </c>
      <c r="P34" s="89">
        <f>IF(H26&lt;N34,O34,P35)</f>
        <v>4</v>
      </c>
      <c r="R34" s="158" t="s">
        <v>119</v>
      </c>
      <c r="S34" s="159"/>
      <c r="T34" s="86" t="s">
        <v>14</v>
      </c>
    </row>
    <row r="35" spans="2:20" s="50" customFormat="1" ht="12.75" hidden="1">
      <c r="B35" s="88">
        <v>60</v>
      </c>
      <c r="C35" s="88">
        <v>30</v>
      </c>
      <c r="D35" s="90">
        <f>IF(H26&lt;B35,C35,D36)</f>
        <v>30</v>
      </c>
      <c r="F35" s="88">
        <v>120.1</v>
      </c>
      <c r="G35" s="88">
        <v>5</v>
      </c>
      <c r="H35" s="90">
        <f>IF(H26&gt;F35,G35,G35)</f>
        <v>5</v>
      </c>
      <c r="I35" s="74"/>
      <c r="J35" s="88">
        <v>100</v>
      </c>
      <c r="K35" s="88">
        <v>5</v>
      </c>
      <c r="L35" s="91">
        <f>IF(H26&lt;J35,K35,L36)</f>
        <v>5</v>
      </c>
      <c r="N35" s="88">
        <v>80</v>
      </c>
      <c r="O35" s="88">
        <v>5</v>
      </c>
      <c r="P35" s="89">
        <f>IF(H26&lt;N35,O35,P36)</f>
        <v>5</v>
      </c>
      <c r="R35" s="88">
        <v>2</v>
      </c>
      <c r="S35" s="88"/>
      <c r="T35" s="89">
        <f>IF(H26&lt;R35,S35,T36)</f>
        <v>0</v>
      </c>
    </row>
    <row r="36" spans="2:20" s="50" customFormat="1" ht="12.75" hidden="1">
      <c r="B36" s="88">
        <v>80</v>
      </c>
      <c r="C36" s="88">
        <v>40</v>
      </c>
      <c r="D36" s="90">
        <f>IF(H26&lt;B36,C36,D37)</f>
        <v>40</v>
      </c>
      <c r="F36" s="92"/>
      <c r="G36" s="92"/>
      <c r="H36" s="71"/>
      <c r="I36" s="74"/>
      <c r="J36" s="88">
        <v>120</v>
      </c>
      <c r="K36" s="88">
        <v>6</v>
      </c>
      <c r="L36" s="91">
        <f>IF(H26&lt;J36,K36,L37)</f>
        <v>6</v>
      </c>
      <c r="N36" s="88">
        <v>100</v>
      </c>
      <c r="O36" s="88">
        <v>6</v>
      </c>
      <c r="P36" s="89">
        <f>IF(H26&lt;N36,O36,P37)</f>
        <v>6</v>
      </c>
      <c r="R36" s="88">
        <v>4</v>
      </c>
      <c r="S36" s="88" t="s">
        <v>105</v>
      </c>
      <c r="T36" s="90" t="str">
        <f>IF(H26&lt;R36,S36,T37)</f>
        <v>I</v>
      </c>
    </row>
    <row r="37" spans="2:20" s="50" customFormat="1" ht="12.75" hidden="1">
      <c r="B37" s="88">
        <v>100</v>
      </c>
      <c r="C37" s="88">
        <v>80</v>
      </c>
      <c r="D37" s="90">
        <f>IF(H26&lt;B37,C37,D38)</f>
        <v>80</v>
      </c>
      <c r="F37" s="92"/>
      <c r="G37" s="92"/>
      <c r="H37" s="71"/>
      <c r="I37" s="74"/>
      <c r="J37" s="90">
        <v>120.1</v>
      </c>
      <c r="K37" s="90">
        <v>7</v>
      </c>
      <c r="L37" s="91">
        <f>IF(H26&gt;J37,K37,K37)</f>
        <v>7</v>
      </c>
      <c r="N37" s="88">
        <v>110</v>
      </c>
      <c r="O37" s="88">
        <v>7</v>
      </c>
      <c r="P37" s="89">
        <f>IF(H26&lt;N37,O37,P38)</f>
        <v>7</v>
      </c>
      <c r="R37" s="88">
        <v>13</v>
      </c>
      <c r="S37" s="88" t="s">
        <v>106</v>
      </c>
      <c r="T37" s="90" t="str">
        <f>IF(H26&lt;R37,S37,T38)</f>
        <v>II</v>
      </c>
    </row>
    <row r="38" spans="2:20" s="50" customFormat="1" ht="12.75" hidden="1">
      <c r="B38" s="88">
        <v>110</v>
      </c>
      <c r="C38" s="88">
        <v>100</v>
      </c>
      <c r="D38" s="90">
        <f>IF(H26&lt;B38,C38,D39)</f>
        <v>100</v>
      </c>
      <c r="F38" s="92"/>
      <c r="G38" s="92"/>
      <c r="H38" s="71"/>
      <c r="I38" s="74"/>
      <c r="N38" s="90">
        <v>120</v>
      </c>
      <c r="O38" s="90">
        <v>8</v>
      </c>
      <c r="P38" s="89">
        <f>IF(H26&lt;N38,O38,P39)</f>
        <v>8</v>
      </c>
      <c r="Q38" s="93"/>
      <c r="R38" s="88">
        <v>22</v>
      </c>
      <c r="S38" s="88" t="s">
        <v>117</v>
      </c>
      <c r="T38" s="90" t="str">
        <f>IF(H26&lt;R38,S38,T39)</f>
        <v>III</v>
      </c>
    </row>
    <row r="39" spans="2:20" s="50" customFormat="1" ht="12.75" hidden="1">
      <c r="B39" s="88">
        <v>120</v>
      </c>
      <c r="C39" s="88">
        <v>120</v>
      </c>
      <c r="D39" s="90">
        <f>IF(H26&lt;B39,C39,D40)</f>
        <v>120</v>
      </c>
      <c r="I39" s="74"/>
      <c r="N39" s="88">
        <v>140</v>
      </c>
      <c r="O39" s="90">
        <v>10</v>
      </c>
      <c r="P39" s="89">
        <f>IF(H26&lt;N39,O39,O39)</f>
        <v>10</v>
      </c>
      <c r="R39" s="88">
        <v>40</v>
      </c>
      <c r="S39" s="88" t="s">
        <v>117</v>
      </c>
      <c r="T39" s="90" t="str">
        <f>IF(H26&lt;R39,S39,T40)</f>
        <v>III</v>
      </c>
    </row>
    <row r="40" spans="2:21" s="50" customFormat="1" ht="12.75" hidden="1">
      <c r="B40" s="88">
        <v>140</v>
      </c>
      <c r="C40" s="88">
        <v>160</v>
      </c>
      <c r="D40" s="90">
        <f>IF(H26&lt;B40,C40,D41)</f>
        <v>160</v>
      </c>
      <c r="I40" s="74"/>
      <c r="O40" s="74"/>
      <c r="R40" s="88">
        <v>60</v>
      </c>
      <c r="S40" s="88" t="s">
        <v>117</v>
      </c>
      <c r="T40" s="90" t="str">
        <f>IF(H26&lt;R40,S40,T41)</f>
        <v>III</v>
      </c>
      <c r="U40" s="74"/>
    </row>
    <row r="41" spans="2:21" s="50" customFormat="1" ht="12.75" hidden="1">
      <c r="B41" s="90">
        <v>140.1</v>
      </c>
      <c r="C41" s="90">
        <v>180</v>
      </c>
      <c r="D41" s="90">
        <f>IF(H26&gt;B41,C41,C41)</f>
        <v>180</v>
      </c>
      <c r="F41" s="160" t="s">
        <v>116</v>
      </c>
      <c r="G41" s="161"/>
      <c r="H41" s="86" t="s">
        <v>14</v>
      </c>
      <c r="I41" s="74"/>
      <c r="J41" s="162" t="s">
        <v>113</v>
      </c>
      <c r="K41" s="163"/>
      <c r="L41" s="86" t="s">
        <v>14</v>
      </c>
      <c r="N41" s="156" t="s">
        <v>115</v>
      </c>
      <c r="O41" s="156"/>
      <c r="P41" s="86" t="s">
        <v>14</v>
      </c>
      <c r="R41" s="88">
        <v>80</v>
      </c>
      <c r="S41" s="88" t="s">
        <v>117</v>
      </c>
      <c r="T41" s="90" t="str">
        <f>IF(H26&lt;R41,S41,T42)</f>
        <v>III</v>
      </c>
      <c r="U41" s="74"/>
    </row>
    <row r="42" spans="6:21" s="50" customFormat="1" ht="12.75" hidden="1">
      <c r="F42" s="88">
        <f aca="true" t="shared" si="0" ref="F42:F47">F30</f>
        <v>13</v>
      </c>
      <c r="G42" s="88">
        <v>0</v>
      </c>
      <c r="H42" s="89">
        <f>IF(H26&lt;F42,G42,H43)</f>
        <v>0</v>
      </c>
      <c r="I42" s="74"/>
      <c r="J42" s="88">
        <v>6</v>
      </c>
      <c r="K42" s="88">
        <v>0</v>
      </c>
      <c r="L42" s="89">
        <f>IF(H26&lt;J42,K42,L43)</f>
        <v>0</v>
      </c>
      <c r="M42" s="93"/>
      <c r="N42" s="88">
        <v>6</v>
      </c>
      <c r="O42" s="88">
        <v>0</v>
      </c>
      <c r="P42" s="89">
        <f>IF(H26&lt;N42,O42,P43)</f>
        <v>0</v>
      </c>
      <c r="R42" s="88">
        <v>100</v>
      </c>
      <c r="S42" s="88" t="s">
        <v>117</v>
      </c>
      <c r="T42" s="90" t="str">
        <f>IF(H26&lt;R42,S42,T43)</f>
        <v>III</v>
      </c>
      <c r="U42" s="74"/>
    </row>
    <row r="43" spans="2:21" s="50" customFormat="1" ht="12.75" hidden="1">
      <c r="B43" s="156" t="s">
        <v>108</v>
      </c>
      <c r="C43" s="156"/>
      <c r="D43" s="86" t="s">
        <v>14</v>
      </c>
      <c r="F43" s="88">
        <f t="shared" si="0"/>
        <v>30</v>
      </c>
      <c r="G43" s="88">
        <v>0</v>
      </c>
      <c r="H43" s="90">
        <f>IF(H26&lt;F43,G43,H44)</f>
        <v>0</v>
      </c>
      <c r="I43" s="74"/>
      <c r="J43" s="88">
        <v>25.5</v>
      </c>
      <c r="K43" s="88">
        <v>1</v>
      </c>
      <c r="L43" s="91">
        <f>IF(H26&lt;J43,K43,L44)</f>
        <v>1</v>
      </c>
      <c r="N43" s="88">
        <v>13</v>
      </c>
      <c r="O43" s="88">
        <v>1</v>
      </c>
      <c r="P43" s="89">
        <f>IF(H26&lt;N43,O43,P44)</f>
        <v>1</v>
      </c>
      <c r="R43" s="88">
        <v>110</v>
      </c>
      <c r="S43" s="88" t="s">
        <v>117</v>
      </c>
      <c r="T43" s="90" t="str">
        <f>IF(H26&lt;R43,S43,T44)</f>
        <v>III</v>
      </c>
      <c r="U43" s="74"/>
    </row>
    <row r="44" spans="2:20" s="50" customFormat="1" ht="12.75" hidden="1">
      <c r="B44" s="88">
        <v>2</v>
      </c>
      <c r="C44" s="88">
        <v>0</v>
      </c>
      <c r="D44" s="89">
        <f>IF(H26&lt;B44,C44,D45)</f>
        <v>0</v>
      </c>
      <c r="F44" s="88">
        <f t="shared" si="0"/>
        <v>60</v>
      </c>
      <c r="G44" s="88">
        <v>1</v>
      </c>
      <c r="H44" s="90">
        <f>IF(H26&lt;F44,G44,H45)</f>
        <v>1</v>
      </c>
      <c r="I44" s="74"/>
      <c r="J44" s="88">
        <v>45.5</v>
      </c>
      <c r="K44" s="88">
        <v>2</v>
      </c>
      <c r="L44" s="91">
        <f>IF(H26&lt;J44,K44,L45)</f>
        <v>2</v>
      </c>
      <c r="N44" s="88">
        <v>25</v>
      </c>
      <c r="O44" s="88">
        <v>2</v>
      </c>
      <c r="P44" s="89">
        <f>IF(H26&lt;N44,O44,P45)</f>
        <v>2</v>
      </c>
      <c r="R44" s="88">
        <v>120</v>
      </c>
      <c r="S44" s="88" t="s">
        <v>117</v>
      </c>
      <c r="T44" s="90" t="str">
        <f>IF(H26&lt;R44,S44,T45)</f>
        <v>III</v>
      </c>
    </row>
    <row r="45" spans="2:20" s="50" customFormat="1" ht="12.75" hidden="1">
      <c r="B45" s="88">
        <v>4</v>
      </c>
      <c r="C45" s="88">
        <v>0</v>
      </c>
      <c r="D45" s="90">
        <f>IF(H26&lt;B45,C45,D46)</f>
        <v>0</v>
      </c>
      <c r="F45" s="88">
        <f t="shared" si="0"/>
        <v>90</v>
      </c>
      <c r="G45" s="88">
        <v>2</v>
      </c>
      <c r="H45" s="90">
        <f>IF(H26&lt;F45,G45,H46)</f>
        <v>2</v>
      </c>
      <c r="I45" s="74"/>
      <c r="J45" s="88">
        <v>60.5</v>
      </c>
      <c r="K45" s="88">
        <v>3</v>
      </c>
      <c r="L45" s="91">
        <f>IF(H26&lt;J45,K45,L46)</f>
        <v>3</v>
      </c>
      <c r="N45" s="88">
        <v>40</v>
      </c>
      <c r="O45" s="88">
        <v>3</v>
      </c>
      <c r="P45" s="89">
        <f>IF(H26&lt;N45,O45,P46)</f>
        <v>3</v>
      </c>
      <c r="R45" s="88">
        <v>140</v>
      </c>
      <c r="S45" s="88" t="s">
        <v>117</v>
      </c>
      <c r="T45" s="90" t="str">
        <f>IF(H26&lt;R45,S45,T46)</f>
        <v>III</v>
      </c>
    </row>
    <row r="46" spans="2:20" s="50" customFormat="1" ht="12.75" hidden="1">
      <c r="B46" s="88">
        <v>13</v>
      </c>
      <c r="C46" s="88">
        <v>1</v>
      </c>
      <c r="D46" s="90">
        <f>IF(H26&lt;B46,C46,D47)</f>
        <v>1</v>
      </c>
      <c r="F46" s="88">
        <f t="shared" si="0"/>
        <v>120</v>
      </c>
      <c r="G46" s="88">
        <v>3</v>
      </c>
      <c r="H46" s="90">
        <f>IF(H26&lt;F46,G46,H47)</f>
        <v>3</v>
      </c>
      <c r="I46" s="74"/>
      <c r="J46" s="88">
        <v>75.5</v>
      </c>
      <c r="K46" s="88">
        <v>4</v>
      </c>
      <c r="L46" s="91">
        <f>IF(H26&lt;J46,K46,L47)</f>
        <v>4</v>
      </c>
      <c r="N46" s="88">
        <v>60</v>
      </c>
      <c r="O46" s="88">
        <v>4</v>
      </c>
      <c r="P46" s="89">
        <f>IF(H26&lt;N46,O46,P47)</f>
        <v>4</v>
      </c>
      <c r="R46" s="90">
        <v>140.1</v>
      </c>
      <c r="S46" s="90" t="s">
        <v>117</v>
      </c>
      <c r="T46" s="90" t="str">
        <f>IF(H26&gt;R46,S46,S46)</f>
        <v>III</v>
      </c>
    </row>
    <row r="47" spans="2:16" s="50" customFormat="1" ht="12.75" hidden="1">
      <c r="B47" s="88">
        <v>22</v>
      </c>
      <c r="C47" s="88">
        <v>1</v>
      </c>
      <c r="D47" s="90">
        <f>IF(H26&lt;B47,C47,D48)</f>
        <v>1</v>
      </c>
      <c r="F47" s="88">
        <f t="shared" si="0"/>
        <v>120.1</v>
      </c>
      <c r="G47" s="88">
        <v>5</v>
      </c>
      <c r="H47" s="90">
        <f>IF(H26&gt;F47,G47,G47)</f>
        <v>5</v>
      </c>
      <c r="I47" s="74"/>
      <c r="J47" s="88">
        <v>100</v>
      </c>
      <c r="K47" s="88">
        <v>5</v>
      </c>
      <c r="L47" s="91">
        <f>IF(H36&lt;J47,K47,L48)</f>
        <v>5</v>
      </c>
      <c r="N47" s="88">
        <v>80</v>
      </c>
      <c r="O47" s="88">
        <v>5</v>
      </c>
      <c r="P47" s="89">
        <f>IF(H26&lt;N47,O47,P48)</f>
        <v>5</v>
      </c>
    </row>
    <row r="48" spans="2:16" s="50" customFormat="1" ht="12.75" hidden="1">
      <c r="B48" s="88">
        <v>40</v>
      </c>
      <c r="C48" s="88">
        <v>2</v>
      </c>
      <c r="D48" s="90">
        <f>IF(H26&lt;B48,C48,D49)</f>
        <v>2</v>
      </c>
      <c r="I48" s="74"/>
      <c r="J48" s="88">
        <v>120</v>
      </c>
      <c r="K48" s="88">
        <v>6</v>
      </c>
      <c r="L48" s="91">
        <f>IF(H26&lt;J48,K48,L49)</f>
        <v>6</v>
      </c>
      <c r="N48" s="88">
        <v>100</v>
      </c>
      <c r="O48" s="88">
        <v>6</v>
      </c>
      <c r="P48" s="89">
        <f>IF(H26&lt;N48,O48,P49)</f>
        <v>6</v>
      </c>
    </row>
    <row r="49" spans="2:20" s="50" customFormat="1" ht="12.75" hidden="1">
      <c r="B49" s="88">
        <v>60</v>
      </c>
      <c r="C49" s="88">
        <v>3</v>
      </c>
      <c r="D49" s="90">
        <f>IF(H26&lt;B49,C49,D50)</f>
        <v>3</v>
      </c>
      <c r="I49" s="74"/>
      <c r="J49" s="90">
        <v>120.1</v>
      </c>
      <c r="K49" s="90">
        <v>7</v>
      </c>
      <c r="L49" s="91">
        <f>IF(H26&gt;J49,K49,K49)</f>
        <v>7</v>
      </c>
      <c r="N49" s="88">
        <v>110</v>
      </c>
      <c r="O49" s="88">
        <v>7</v>
      </c>
      <c r="P49" s="89">
        <f>IF(H26&lt;N49,O49,P50)</f>
        <v>7</v>
      </c>
      <c r="T49" s="94">
        <f>IF(H26&lt;J65,K65,1)</f>
        <v>0</v>
      </c>
    </row>
    <row r="50" spans="2:16" s="50" customFormat="1" ht="12.75" hidden="1">
      <c r="B50" s="88">
        <v>80</v>
      </c>
      <c r="C50" s="88">
        <v>4</v>
      </c>
      <c r="D50" s="90">
        <f>IF(H26&lt;B50,C50,D51)</f>
        <v>4</v>
      </c>
      <c r="I50" s="74"/>
      <c r="M50" s="74"/>
      <c r="N50" s="90">
        <v>120</v>
      </c>
      <c r="O50" s="90">
        <v>8</v>
      </c>
      <c r="P50" s="89">
        <f>IF(H26&lt;N50,O50,P51)</f>
        <v>8</v>
      </c>
    </row>
    <row r="51" spans="2:16" s="50" customFormat="1" ht="12.75" hidden="1">
      <c r="B51" s="88">
        <v>100</v>
      </c>
      <c r="C51" s="88">
        <v>5</v>
      </c>
      <c r="D51" s="90">
        <f>IF(H26&lt;B51,C51,D52)</f>
        <v>5</v>
      </c>
      <c r="I51" s="74"/>
      <c r="M51" s="74"/>
      <c r="N51" s="88">
        <v>140</v>
      </c>
      <c r="O51" s="90">
        <v>10</v>
      </c>
      <c r="P51" s="89">
        <f>IF(H26&lt;N51,O51,O51)</f>
        <v>10</v>
      </c>
    </row>
    <row r="52" spans="2:9" s="50" customFormat="1" ht="12.75" hidden="1">
      <c r="B52" s="88">
        <v>110</v>
      </c>
      <c r="C52" s="88">
        <v>6</v>
      </c>
      <c r="D52" s="90">
        <f>IF(H26&lt;B52,C52,D53)</f>
        <v>6</v>
      </c>
      <c r="I52" s="74"/>
    </row>
    <row r="53" spans="2:20" s="50" customFormat="1" ht="12.75" hidden="1">
      <c r="B53" s="88">
        <v>120</v>
      </c>
      <c r="C53" s="88">
        <v>7</v>
      </c>
      <c r="D53" s="90">
        <f>IF(H26&lt;B53,C53,D54)</f>
        <v>7</v>
      </c>
      <c r="I53" s="74"/>
      <c r="T53" s="74"/>
    </row>
    <row r="54" spans="2:22" s="50" customFormat="1" ht="12.75" hidden="1">
      <c r="B54" s="88">
        <v>140</v>
      </c>
      <c r="C54" s="88">
        <v>8</v>
      </c>
      <c r="D54" s="90">
        <f>IF(H26&lt;B54,C54,D55)</f>
        <v>8</v>
      </c>
      <c r="F54" s="160" t="s">
        <v>43</v>
      </c>
      <c r="G54" s="161"/>
      <c r="H54" s="86" t="s">
        <v>14</v>
      </c>
      <c r="I54" s="74"/>
      <c r="J54" s="162" t="s">
        <v>44</v>
      </c>
      <c r="K54" s="163"/>
      <c r="L54" s="86" t="s">
        <v>14</v>
      </c>
      <c r="N54" s="156" t="s">
        <v>46</v>
      </c>
      <c r="O54" s="156"/>
      <c r="P54" s="86" t="s">
        <v>14</v>
      </c>
      <c r="U54" s="95"/>
      <c r="V54" s="74"/>
    </row>
    <row r="55" spans="2:22" s="50" customFormat="1" ht="12.75" hidden="1">
      <c r="B55" s="90">
        <v>140.1</v>
      </c>
      <c r="C55" s="90">
        <v>9</v>
      </c>
      <c r="D55" s="90">
        <f>IF(H26&gt;B55,C55,C55)</f>
        <v>9</v>
      </c>
      <c r="F55" s="88">
        <f aca="true" t="shared" si="1" ref="F55:F60">F30</f>
        <v>13</v>
      </c>
      <c r="G55" s="88">
        <v>0</v>
      </c>
      <c r="H55" s="89">
        <f>IF(H26&lt;F55,G55,H56)</f>
        <v>0</v>
      </c>
      <c r="I55" s="74"/>
      <c r="J55" s="88">
        <v>6</v>
      </c>
      <c r="K55" s="88">
        <v>0</v>
      </c>
      <c r="L55" s="89">
        <f>IF(H26&lt;J55,K55,L56)</f>
        <v>0</v>
      </c>
      <c r="N55" s="88">
        <v>6</v>
      </c>
      <c r="O55" s="88">
        <v>0</v>
      </c>
      <c r="P55" s="89">
        <f>IF(H26&lt;N55,O55,P56)</f>
        <v>0</v>
      </c>
      <c r="R55" s="74"/>
      <c r="S55" s="74"/>
      <c r="T55" s="74"/>
      <c r="U55" s="74"/>
      <c r="V55" s="74"/>
    </row>
    <row r="56" spans="6:20" s="50" customFormat="1" ht="12.75" hidden="1">
      <c r="F56" s="88">
        <f t="shared" si="1"/>
        <v>30</v>
      </c>
      <c r="G56" s="88">
        <v>0</v>
      </c>
      <c r="H56" s="90">
        <f>IF(H26&lt;F56,G56,H57)</f>
        <v>0</v>
      </c>
      <c r="I56" s="74"/>
      <c r="J56" s="88">
        <v>25.5</v>
      </c>
      <c r="K56" s="88">
        <v>1</v>
      </c>
      <c r="L56" s="91">
        <f>IF(H26&lt;J56,K56,L57)</f>
        <v>1</v>
      </c>
      <c r="N56" s="88">
        <v>13</v>
      </c>
      <c r="O56" s="88">
        <v>1</v>
      </c>
      <c r="P56" s="89">
        <f>IF(H26&lt;N56,O56,P57)</f>
        <v>1</v>
      </c>
      <c r="R56" s="158" t="s">
        <v>121</v>
      </c>
      <c r="S56" s="159"/>
      <c r="T56" s="86" t="s">
        <v>14</v>
      </c>
    </row>
    <row r="57" spans="2:20" s="50" customFormat="1" ht="12.75" hidden="1">
      <c r="B57" s="162" t="s">
        <v>127</v>
      </c>
      <c r="C57" s="163"/>
      <c r="D57" s="86" t="s">
        <v>14</v>
      </c>
      <c r="F57" s="88">
        <f t="shared" si="1"/>
        <v>60</v>
      </c>
      <c r="G57" s="88">
        <v>1</v>
      </c>
      <c r="H57" s="90">
        <f>IF(H26&lt;F57,G57,H58)</f>
        <v>1</v>
      </c>
      <c r="I57" s="74"/>
      <c r="J57" s="88">
        <v>45.5</v>
      </c>
      <c r="K57" s="88">
        <v>2</v>
      </c>
      <c r="L57" s="91">
        <f>IF(H26&lt;J57,K57,L58)</f>
        <v>2</v>
      </c>
      <c r="N57" s="88">
        <v>25</v>
      </c>
      <c r="O57" s="88">
        <v>2</v>
      </c>
      <c r="P57" s="89">
        <f>IF(H26&lt;N57,O57,P58)</f>
        <v>2</v>
      </c>
      <c r="R57" s="88">
        <v>2</v>
      </c>
      <c r="S57" s="88"/>
      <c r="T57" s="89">
        <f>IF(H26&lt;R57,S57,T58)</f>
        <v>0</v>
      </c>
    </row>
    <row r="58" spans="2:20" s="50" customFormat="1" ht="12.75" hidden="1">
      <c r="B58" s="88">
        <v>13</v>
      </c>
      <c r="C58" s="90">
        <v>0</v>
      </c>
      <c r="D58" s="89">
        <f>IF(H26&lt;B58,C58,D59)</f>
        <v>0</v>
      </c>
      <c r="F58" s="88">
        <f t="shared" si="1"/>
        <v>90</v>
      </c>
      <c r="G58" s="88">
        <v>2</v>
      </c>
      <c r="H58" s="90">
        <f>IF(H26&lt;F58,G58,H59)</f>
        <v>2</v>
      </c>
      <c r="I58" s="74"/>
      <c r="J58" s="88">
        <v>60.5</v>
      </c>
      <c r="K58" s="88">
        <v>3</v>
      </c>
      <c r="L58" s="91">
        <f>IF(H26&lt;J58,K58,L59)</f>
        <v>3</v>
      </c>
      <c r="N58" s="88">
        <v>40</v>
      </c>
      <c r="O58" s="88">
        <v>3</v>
      </c>
      <c r="P58" s="89">
        <f>IF(H26&lt;N58,O58,P59)</f>
        <v>3</v>
      </c>
      <c r="R58" s="88">
        <v>4</v>
      </c>
      <c r="S58" s="88">
        <v>1</v>
      </c>
      <c r="T58" s="90">
        <f>IF(H26&lt;R58,S58,T59)</f>
        <v>1</v>
      </c>
    </row>
    <row r="59" spans="2:20" s="50" customFormat="1" ht="12.75" hidden="1">
      <c r="B59" s="88">
        <v>30</v>
      </c>
      <c r="C59" s="90">
        <v>1</v>
      </c>
      <c r="D59" s="91">
        <f>IF(H26&lt;B59,C59,D60)</f>
        <v>1</v>
      </c>
      <c r="F59" s="88">
        <f t="shared" si="1"/>
        <v>120</v>
      </c>
      <c r="G59" s="88">
        <v>3</v>
      </c>
      <c r="H59" s="90">
        <f>IF(H26&lt;F59,G59,H60)</f>
        <v>3</v>
      </c>
      <c r="I59" s="74"/>
      <c r="J59" s="88">
        <v>75.5</v>
      </c>
      <c r="K59" s="88">
        <v>4</v>
      </c>
      <c r="L59" s="91">
        <f>IF(H26&lt;J59,K59,L60)</f>
        <v>4</v>
      </c>
      <c r="N59" s="88">
        <v>60</v>
      </c>
      <c r="O59" s="88">
        <v>4</v>
      </c>
      <c r="P59" s="89">
        <f>IF(H26&lt;N59,O59,P60)</f>
        <v>4</v>
      </c>
      <c r="R59" s="88">
        <v>13</v>
      </c>
      <c r="S59" s="88">
        <v>2</v>
      </c>
      <c r="T59" s="90">
        <f>IF(H26&lt;R59,S59,T60)</f>
        <v>2</v>
      </c>
    </row>
    <row r="60" spans="2:20" s="50" customFormat="1" ht="12.75" hidden="1">
      <c r="B60" s="88">
        <v>60</v>
      </c>
      <c r="C60" s="90">
        <v>1</v>
      </c>
      <c r="D60" s="91">
        <f>IF(H26&lt;B60,C60,D61)</f>
        <v>1</v>
      </c>
      <c r="F60" s="88">
        <f t="shared" si="1"/>
        <v>120.1</v>
      </c>
      <c r="G60" s="88">
        <v>5</v>
      </c>
      <c r="H60" s="90">
        <f>IF(H26&gt;F60,G60,G60)</f>
        <v>5</v>
      </c>
      <c r="I60" s="74"/>
      <c r="J60" s="88">
        <v>100</v>
      </c>
      <c r="K60" s="88">
        <v>5</v>
      </c>
      <c r="L60" s="91">
        <f>IF(H26&lt;J60,K60,L61)</f>
        <v>5</v>
      </c>
      <c r="N60" s="88">
        <v>80</v>
      </c>
      <c r="O60" s="88">
        <v>5</v>
      </c>
      <c r="P60" s="89">
        <f>IF(H26&lt;N60,O60,P61)</f>
        <v>5</v>
      </c>
      <c r="R60" s="88">
        <v>22</v>
      </c>
      <c r="S60" s="88">
        <v>3</v>
      </c>
      <c r="T60" s="90">
        <f>IF(H26&lt;R60,S60,T61)</f>
        <v>3</v>
      </c>
    </row>
    <row r="61" spans="2:20" s="50" customFormat="1" ht="12.75" hidden="1">
      <c r="B61" s="88">
        <v>60.1</v>
      </c>
      <c r="C61" s="90">
        <v>1</v>
      </c>
      <c r="D61" s="91">
        <f>IF(H26&gt;B61,C61,C61)</f>
        <v>1</v>
      </c>
      <c r="I61" s="74"/>
      <c r="J61" s="88">
        <v>120</v>
      </c>
      <c r="K61" s="88">
        <v>6</v>
      </c>
      <c r="L61" s="91">
        <f>IF(H26&lt;J61,K61,L62)</f>
        <v>6</v>
      </c>
      <c r="N61" s="88">
        <v>100</v>
      </c>
      <c r="O61" s="88">
        <v>6</v>
      </c>
      <c r="P61" s="89">
        <f>IF(H26&lt;N61,O61,P62)</f>
        <v>6</v>
      </c>
      <c r="R61" s="88">
        <v>40</v>
      </c>
      <c r="S61" s="88">
        <v>4</v>
      </c>
      <c r="T61" s="90">
        <f>IF(H26&lt;R61,S61,T62)</f>
        <v>4</v>
      </c>
    </row>
    <row r="62" spans="9:20" s="50" customFormat="1" ht="12.75" hidden="1">
      <c r="I62" s="74"/>
      <c r="J62" s="90">
        <v>120.1</v>
      </c>
      <c r="K62" s="90">
        <v>7</v>
      </c>
      <c r="L62" s="91">
        <f>IF(H26&gt;J62,K62,K62)</f>
        <v>7</v>
      </c>
      <c r="N62" s="88">
        <v>110</v>
      </c>
      <c r="O62" s="88">
        <v>7</v>
      </c>
      <c r="P62" s="89">
        <f>IF(H26&lt;N62,O62,P63)</f>
        <v>7</v>
      </c>
      <c r="R62" s="88">
        <v>60</v>
      </c>
      <c r="S62" s="88">
        <v>5</v>
      </c>
      <c r="T62" s="90">
        <f>IF(H26&lt;R62,S62,T63)</f>
        <v>5</v>
      </c>
    </row>
    <row r="63" spans="2:20" s="50" customFormat="1" ht="12.75" hidden="1">
      <c r="B63" s="162" t="s">
        <v>79</v>
      </c>
      <c r="C63" s="163"/>
      <c r="D63" s="86" t="s">
        <v>14</v>
      </c>
      <c r="F63" s="162" t="s">
        <v>81</v>
      </c>
      <c r="G63" s="163"/>
      <c r="H63" s="86" t="s">
        <v>14</v>
      </c>
      <c r="I63" s="74"/>
      <c r="N63" s="90">
        <v>120</v>
      </c>
      <c r="O63" s="90">
        <v>8</v>
      </c>
      <c r="P63" s="89">
        <f>IF(H26&lt;N63,O63,P64)</f>
        <v>8</v>
      </c>
      <c r="R63" s="88">
        <v>80</v>
      </c>
      <c r="S63" s="88">
        <v>6</v>
      </c>
      <c r="T63" s="90">
        <f>IF(H26&lt;R63,S63,T64)</f>
        <v>6</v>
      </c>
    </row>
    <row r="64" spans="2:20" s="50" customFormat="1" ht="12.75" hidden="1">
      <c r="B64" s="88">
        <v>13</v>
      </c>
      <c r="C64" s="90">
        <v>0</v>
      </c>
      <c r="D64" s="89">
        <f>IF(H26&lt;B64,C64,D65)</f>
        <v>0</v>
      </c>
      <c r="F64" s="88">
        <v>13</v>
      </c>
      <c r="G64" s="90">
        <v>0</v>
      </c>
      <c r="H64" s="89">
        <f>IF(H26&lt;F64,G64,H65)</f>
        <v>0</v>
      </c>
      <c r="I64" s="74"/>
      <c r="J64" s="162" t="s">
        <v>12</v>
      </c>
      <c r="K64" s="163"/>
      <c r="N64" s="88">
        <v>140</v>
      </c>
      <c r="O64" s="90">
        <v>10</v>
      </c>
      <c r="P64" s="89">
        <f>IF(H26&lt;N64,O64,O64)</f>
        <v>10</v>
      </c>
      <c r="R64" s="88">
        <v>100</v>
      </c>
      <c r="S64" s="88">
        <v>7</v>
      </c>
      <c r="T64" s="90">
        <f>IF(H26&lt;R64,S64,T65)</f>
        <v>7</v>
      </c>
    </row>
    <row r="65" spans="2:20" s="50" customFormat="1" ht="12.75" hidden="1">
      <c r="B65" s="88">
        <v>30</v>
      </c>
      <c r="C65" s="90">
        <v>0</v>
      </c>
      <c r="D65" s="91">
        <f>IF(H26&lt;B65,C65,D66)</f>
        <v>0</v>
      </c>
      <c r="F65" s="88">
        <v>30</v>
      </c>
      <c r="G65" s="90">
        <v>0</v>
      </c>
      <c r="H65" s="91">
        <f>IF(H26&lt;F65,G65,H66)</f>
        <v>0</v>
      </c>
      <c r="I65" s="74"/>
      <c r="J65" s="88">
        <v>90.1</v>
      </c>
      <c r="K65" s="90">
        <v>0</v>
      </c>
      <c r="R65" s="88">
        <v>110</v>
      </c>
      <c r="S65" s="88">
        <v>8</v>
      </c>
      <c r="T65" s="90">
        <f>IF(H26&lt;R65,S65,T66)</f>
        <v>8</v>
      </c>
    </row>
    <row r="66" spans="2:20" s="50" customFormat="1" ht="12.75" hidden="1">
      <c r="B66" s="88">
        <v>60</v>
      </c>
      <c r="C66" s="90">
        <v>1</v>
      </c>
      <c r="D66" s="91">
        <f>IF(H26&lt;B66,C66,D67)</f>
        <v>1</v>
      </c>
      <c r="F66" s="88">
        <v>60</v>
      </c>
      <c r="G66" s="90">
        <v>0</v>
      </c>
      <c r="H66" s="91">
        <f>IF(H26&lt;F66,G66,H67)</f>
        <v>0</v>
      </c>
      <c r="I66" s="74"/>
      <c r="R66" s="88">
        <v>120</v>
      </c>
      <c r="S66" s="88">
        <v>9</v>
      </c>
      <c r="T66" s="90">
        <f>IF(H26&lt;R66,S66,T67)</f>
        <v>9</v>
      </c>
    </row>
    <row r="67" spans="2:20" s="50" customFormat="1" ht="12.75" hidden="1">
      <c r="B67" s="88">
        <v>60.1</v>
      </c>
      <c r="C67" s="90">
        <v>1</v>
      </c>
      <c r="D67" s="91">
        <f>IF(H26&gt;B67,C67,C67)</f>
        <v>1</v>
      </c>
      <c r="F67" s="88">
        <v>60.1</v>
      </c>
      <c r="G67" s="90">
        <v>1</v>
      </c>
      <c r="H67" s="91">
        <f>IF(H26&gt;F67,G67,G67)</f>
        <v>1</v>
      </c>
      <c r="I67" s="74"/>
      <c r="J67" s="156" t="s">
        <v>32</v>
      </c>
      <c r="K67" s="156"/>
      <c r="R67" s="88">
        <v>140</v>
      </c>
      <c r="S67" s="88">
        <v>10</v>
      </c>
      <c r="T67" s="90">
        <f>IF(H26&lt;R67,S67,T68)</f>
        <v>10</v>
      </c>
    </row>
    <row r="68" spans="9:20" s="50" customFormat="1" ht="12.75" hidden="1">
      <c r="I68" s="74"/>
      <c r="J68" s="96" t="s">
        <v>37</v>
      </c>
      <c r="K68" s="97" t="str">
        <f>IF(D58&lt;1,J68,K69)</f>
        <v>Keine TEL</v>
      </c>
      <c r="R68" s="90">
        <v>140.1</v>
      </c>
      <c r="S68" s="90">
        <v>11</v>
      </c>
      <c r="T68" s="90">
        <f>IF(H26&gt;R68,S68,S68)</f>
        <v>11</v>
      </c>
    </row>
    <row r="69" spans="2:11" s="50" customFormat="1" ht="12.75" hidden="1">
      <c r="B69" s="162" t="s">
        <v>80</v>
      </c>
      <c r="C69" s="163"/>
      <c r="D69" s="86" t="s">
        <v>14</v>
      </c>
      <c r="F69" s="162" t="s">
        <v>88</v>
      </c>
      <c r="G69" s="163"/>
      <c r="H69" s="86" t="s">
        <v>14</v>
      </c>
      <c r="I69" s="74"/>
      <c r="J69" s="96" t="s">
        <v>38</v>
      </c>
      <c r="K69" s="98" t="str">
        <f>IF(D58&lt;2,J69,K70)</f>
        <v>TEL 1</v>
      </c>
    </row>
    <row r="70" spans="2:11" s="50" customFormat="1" ht="12.75" hidden="1">
      <c r="B70" s="88">
        <v>13</v>
      </c>
      <c r="C70" s="90">
        <v>0</v>
      </c>
      <c r="D70" s="89">
        <f>IF(H26&lt;B70,C70,D71)</f>
        <v>0</v>
      </c>
      <c r="F70" s="88">
        <v>13</v>
      </c>
      <c r="G70" s="90">
        <v>0</v>
      </c>
      <c r="H70" s="89">
        <f>IF(H26&lt;F70,G70,H71)</f>
        <v>0</v>
      </c>
      <c r="I70" s="74"/>
      <c r="J70" s="96" t="s">
        <v>39</v>
      </c>
      <c r="K70" s="98" t="str">
        <f>IF(D58&lt;5,J70,K71)</f>
        <v>TEL 2</v>
      </c>
    </row>
    <row r="71" spans="2:11" s="50" customFormat="1" ht="12.75" hidden="1">
      <c r="B71" s="88">
        <v>30</v>
      </c>
      <c r="C71" s="90">
        <v>0</v>
      </c>
      <c r="D71" s="91">
        <f>IF(H26&lt;B71,C71,D72)</f>
        <v>0</v>
      </c>
      <c r="F71" s="88">
        <v>30</v>
      </c>
      <c r="G71" s="90">
        <v>0</v>
      </c>
      <c r="H71" s="91">
        <f>IF(H26&lt;F71,G71,H72)</f>
        <v>0</v>
      </c>
      <c r="I71" s="74"/>
      <c r="J71" s="96" t="s">
        <v>40</v>
      </c>
      <c r="K71" s="98" t="str">
        <f>IF(D58=5,J71,J71)</f>
        <v>TEL 3</v>
      </c>
    </row>
    <row r="72" spans="2:9" s="50" customFormat="1" ht="12.75" hidden="1">
      <c r="B72" s="88">
        <v>60</v>
      </c>
      <c r="C72" s="90">
        <v>1</v>
      </c>
      <c r="D72" s="91">
        <f>IF(H26&lt;B72,C72,D73)</f>
        <v>1</v>
      </c>
      <c r="F72" s="88">
        <v>60</v>
      </c>
      <c r="G72" s="90">
        <v>0</v>
      </c>
      <c r="H72" s="91">
        <f>IF(H26&lt;F72,G72,H73)</f>
        <v>0</v>
      </c>
      <c r="I72" s="74"/>
    </row>
    <row r="73" spans="2:9" s="50" customFormat="1" ht="12.75" hidden="1">
      <c r="B73" s="88">
        <v>60.1</v>
      </c>
      <c r="C73" s="90">
        <v>2</v>
      </c>
      <c r="D73" s="91">
        <f>IF(H26&gt;B73,C73,C73)</f>
        <v>2</v>
      </c>
      <c r="F73" s="88">
        <v>60.1</v>
      </c>
      <c r="G73" s="90">
        <v>1</v>
      </c>
      <c r="H73" s="91">
        <f>IF(H26&gt;F73,G73,G73)</f>
        <v>1</v>
      </c>
      <c r="I73" s="74"/>
    </row>
    <row r="74" s="50" customFormat="1" ht="12.75" hidden="1">
      <c r="I74" s="74"/>
    </row>
    <row r="75" spans="2:9" s="50" customFormat="1" ht="12.75" hidden="1">
      <c r="B75" s="162" t="s">
        <v>87</v>
      </c>
      <c r="C75" s="163"/>
      <c r="D75" s="86" t="s">
        <v>14</v>
      </c>
      <c r="F75" s="162" t="s">
        <v>91</v>
      </c>
      <c r="G75" s="163"/>
      <c r="H75" s="86" t="s">
        <v>14</v>
      </c>
      <c r="I75" s="74"/>
    </row>
    <row r="76" spans="2:9" s="50" customFormat="1" ht="12.75" hidden="1">
      <c r="B76" s="88">
        <v>13</v>
      </c>
      <c r="C76" s="90">
        <v>0</v>
      </c>
      <c r="D76" s="89">
        <f>IF(H26&lt;B76,C76,D77)</f>
        <v>0</v>
      </c>
      <c r="F76" s="88">
        <v>13</v>
      </c>
      <c r="G76" s="90" t="s">
        <v>99</v>
      </c>
      <c r="H76" s="89" t="str">
        <f>IF(H26&lt;F76,G76,H77)</f>
        <v>Keine EL</v>
      </c>
      <c r="I76" s="74"/>
    </row>
    <row r="77" spans="2:9" s="50" customFormat="1" ht="12.75" hidden="1">
      <c r="B77" s="88">
        <v>30</v>
      </c>
      <c r="C77" s="90">
        <v>0</v>
      </c>
      <c r="D77" s="91">
        <f>IF(H26&lt;B77,C77,D78)</f>
        <v>0</v>
      </c>
      <c r="F77" s="88">
        <v>30</v>
      </c>
      <c r="G77" s="90" t="s">
        <v>100</v>
      </c>
      <c r="H77" s="91" t="str">
        <f>IF(H26&lt;F77,G77,H78)</f>
        <v>EL 1</v>
      </c>
      <c r="I77" s="74"/>
    </row>
    <row r="78" spans="2:9" s="50" customFormat="1" ht="12.75" hidden="1">
      <c r="B78" s="88">
        <v>60</v>
      </c>
      <c r="C78" s="90">
        <v>0</v>
      </c>
      <c r="D78" s="91">
        <f>IF(H26&lt;B78,C78,D79)</f>
        <v>0</v>
      </c>
      <c r="F78" s="88">
        <v>60</v>
      </c>
      <c r="G78" s="90" t="s">
        <v>101</v>
      </c>
      <c r="H78" s="91" t="str">
        <f>IF(H26&lt;F78,G78,H79)</f>
        <v>EL 2</v>
      </c>
      <c r="I78" s="74"/>
    </row>
    <row r="79" spans="2:9" s="50" customFormat="1" ht="12.75" hidden="1">
      <c r="B79" s="88">
        <v>60.1</v>
      </c>
      <c r="C79" s="90">
        <v>4</v>
      </c>
      <c r="D79" s="91">
        <f>IF(H26&gt;B79,C79,C79)</f>
        <v>4</v>
      </c>
      <c r="F79" s="88">
        <v>60.1</v>
      </c>
      <c r="G79" s="90" t="s">
        <v>102</v>
      </c>
      <c r="H79" s="91" t="str">
        <f>IF(H26&gt;F79,G79,G79)</f>
        <v>EL 3</v>
      </c>
      <c r="I79" s="74"/>
    </row>
    <row r="80" s="50" customFormat="1" ht="12.75" hidden="1">
      <c r="I80" s="74"/>
    </row>
    <row r="81" spans="2:11" s="50" customFormat="1" ht="12.75" hidden="1">
      <c r="B81" s="99"/>
      <c r="J81" s="50" t="s">
        <v>25</v>
      </c>
      <c r="K81" s="74" t="s">
        <v>29</v>
      </c>
    </row>
    <row r="82" spans="2:11" s="50" customFormat="1" ht="12.75" hidden="1">
      <c r="B82" s="99" t="s">
        <v>28</v>
      </c>
      <c r="H82" s="100">
        <f aca="true" t="shared" si="2" ref="H82:H111">IF($I$84=K82,J82,H83)</f>
        <v>0</v>
      </c>
      <c r="J82" s="50">
        <v>0.3</v>
      </c>
      <c r="K82" s="74">
        <v>1</v>
      </c>
    </row>
    <row r="83" spans="2:11" s="50" customFormat="1" ht="12.75" hidden="1">
      <c r="B83" s="99" t="s">
        <v>22</v>
      </c>
      <c r="H83" s="100">
        <f t="shared" si="2"/>
        <v>0</v>
      </c>
      <c r="J83" s="50">
        <v>0.3</v>
      </c>
      <c r="K83" s="74">
        <f aca="true" t="shared" si="3" ref="K83:K103">K82+1</f>
        <v>2</v>
      </c>
    </row>
    <row r="84" spans="2:11" s="50" customFormat="1" ht="12.75" hidden="1">
      <c r="B84" s="99" t="s">
        <v>135</v>
      </c>
      <c r="H84" s="100">
        <f t="shared" si="2"/>
        <v>0</v>
      </c>
      <c r="I84" s="100">
        <v>31</v>
      </c>
      <c r="J84" s="50">
        <v>0.3</v>
      </c>
      <c r="K84" s="74">
        <f t="shared" si="3"/>
        <v>3</v>
      </c>
    </row>
    <row r="85" spans="2:11" s="50" customFormat="1" ht="12.75" hidden="1">
      <c r="B85" s="99" t="s">
        <v>136</v>
      </c>
      <c r="H85" s="100">
        <f t="shared" si="2"/>
        <v>0</v>
      </c>
      <c r="I85" s="100"/>
      <c r="J85" s="50">
        <v>0.3</v>
      </c>
      <c r="K85" s="74">
        <f t="shared" si="3"/>
        <v>4</v>
      </c>
    </row>
    <row r="86" spans="2:11" s="50" customFormat="1" ht="12.75" hidden="1">
      <c r="B86" s="99" t="s">
        <v>137</v>
      </c>
      <c r="H86" s="100">
        <f t="shared" si="2"/>
        <v>0</v>
      </c>
      <c r="I86" s="100"/>
      <c r="J86" s="50">
        <v>0.8</v>
      </c>
      <c r="K86" s="74">
        <f t="shared" si="3"/>
        <v>5</v>
      </c>
    </row>
    <row r="87" spans="2:11" s="50" customFormat="1" ht="12.75" hidden="1">
      <c r="B87" s="99" t="s">
        <v>138</v>
      </c>
      <c r="H87" s="100">
        <f t="shared" si="2"/>
        <v>0</v>
      </c>
      <c r="I87" s="100"/>
      <c r="J87" s="50">
        <v>0.4</v>
      </c>
      <c r="K87" s="74">
        <f t="shared" si="3"/>
        <v>6</v>
      </c>
    </row>
    <row r="88" spans="2:11" s="50" customFormat="1" ht="12.75" hidden="1">
      <c r="B88" s="99" t="s">
        <v>139</v>
      </c>
      <c r="H88" s="100">
        <f t="shared" si="2"/>
        <v>0</v>
      </c>
      <c r="I88" s="100"/>
      <c r="J88" s="50">
        <v>0.3</v>
      </c>
      <c r="K88" s="74">
        <f t="shared" si="3"/>
        <v>7</v>
      </c>
    </row>
    <row r="89" spans="2:11" s="50" customFormat="1" ht="12.75" hidden="1">
      <c r="B89" s="99" t="s">
        <v>26</v>
      </c>
      <c r="H89" s="100">
        <f t="shared" si="2"/>
        <v>0</v>
      </c>
      <c r="I89" s="100"/>
      <c r="J89" s="50">
        <v>0.9</v>
      </c>
      <c r="K89" s="74">
        <f t="shared" si="3"/>
        <v>8</v>
      </c>
    </row>
    <row r="90" spans="2:11" s="50" customFormat="1" ht="12.75" hidden="1">
      <c r="B90" s="99" t="s">
        <v>140</v>
      </c>
      <c r="H90" s="100">
        <f t="shared" si="2"/>
        <v>0</v>
      </c>
      <c r="I90" s="100"/>
      <c r="J90" s="50">
        <v>0.7</v>
      </c>
      <c r="K90" s="74">
        <f t="shared" si="3"/>
        <v>9</v>
      </c>
    </row>
    <row r="91" spans="2:11" s="50" customFormat="1" ht="12.75" hidden="1">
      <c r="B91" s="99" t="s">
        <v>141</v>
      </c>
      <c r="H91" s="100">
        <f t="shared" si="2"/>
        <v>0</v>
      </c>
      <c r="I91" s="100"/>
      <c r="J91" s="50">
        <v>0.7</v>
      </c>
      <c r="K91" s="74">
        <f t="shared" si="3"/>
        <v>10</v>
      </c>
    </row>
    <row r="92" spans="2:11" s="50" customFormat="1" ht="12.75" hidden="1">
      <c r="B92" s="99" t="s">
        <v>142</v>
      </c>
      <c r="H92" s="100">
        <f t="shared" si="2"/>
        <v>0</v>
      </c>
      <c r="J92" s="50">
        <v>0.35</v>
      </c>
      <c r="K92" s="74">
        <f t="shared" si="3"/>
        <v>11</v>
      </c>
    </row>
    <row r="93" spans="2:11" s="50" customFormat="1" ht="12.75" hidden="1">
      <c r="B93" s="99" t="s">
        <v>143</v>
      </c>
      <c r="H93" s="100">
        <f t="shared" si="2"/>
        <v>0</v>
      </c>
      <c r="J93" s="50">
        <v>0.2</v>
      </c>
      <c r="K93" s="74">
        <f t="shared" si="3"/>
        <v>12</v>
      </c>
    </row>
    <row r="94" spans="2:11" s="50" customFormat="1" ht="12.75" hidden="1">
      <c r="B94" s="99" t="s">
        <v>144</v>
      </c>
      <c r="H94" s="100">
        <f t="shared" si="2"/>
        <v>0</v>
      </c>
      <c r="J94" s="50">
        <v>0.5</v>
      </c>
      <c r="K94" s="74">
        <f t="shared" si="3"/>
        <v>13</v>
      </c>
    </row>
    <row r="95" spans="2:11" s="50" customFormat="1" ht="12.75" hidden="1">
      <c r="B95" s="99" t="s">
        <v>145</v>
      </c>
      <c r="H95" s="100">
        <f t="shared" si="2"/>
        <v>0</v>
      </c>
      <c r="J95" s="50">
        <v>0.3</v>
      </c>
      <c r="K95" s="74">
        <f t="shared" si="3"/>
        <v>14</v>
      </c>
    </row>
    <row r="96" spans="2:11" s="50" customFormat="1" ht="12.75" hidden="1">
      <c r="B96" s="99" t="s">
        <v>146</v>
      </c>
      <c r="H96" s="100">
        <f t="shared" si="2"/>
        <v>0</v>
      </c>
      <c r="J96" s="50">
        <v>0.3</v>
      </c>
      <c r="K96" s="74">
        <f t="shared" si="3"/>
        <v>15</v>
      </c>
    </row>
    <row r="97" spans="2:11" s="50" customFormat="1" ht="12.75" hidden="1">
      <c r="B97" s="99" t="s">
        <v>147</v>
      </c>
      <c r="H97" s="100">
        <f t="shared" si="2"/>
        <v>0</v>
      </c>
      <c r="J97" s="50">
        <v>0.3</v>
      </c>
      <c r="K97" s="74">
        <f t="shared" si="3"/>
        <v>16</v>
      </c>
    </row>
    <row r="98" spans="2:11" s="50" customFormat="1" ht="12.75" hidden="1">
      <c r="B98" s="99" t="s">
        <v>34</v>
      </c>
      <c r="H98" s="100">
        <f t="shared" si="2"/>
        <v>0</v>
      </c>
      <c r="J98" s="50">
        <v>0.8</v>
      </c>
      <c r="K98" s="74">
        <f t="shared" si="3"/>
        <v>17</v>
      </c>
    </row>
    <row r="99" spans="2:11" s="50" customFormat="1" ht="12.75" hidden="1">
      <c r="B99" s="99" t="s">
        <v>27</v>
      </c>
      <c r="H99" s="100">
        <f t="shared" si="2"/>
        <v>0</v>
      </c>
      <c r="J99" s="50">
        <v>0.5</v>
      </c>
      <c r="K99" s="74">
        <f t="shared" si="3"/>
        <v>18</v>
      </c>
    </row>
    <row r="100" spans="2:11" s="50" customFormat="1" ht="12.75" hidden="1">
      <c r="B100" s="99" t="s">
        <v>148</v>
      </c>
      <c r="H100" s="100">
        <f t="shared" si="2"/>
        <v>0</v>
      </c>
      <c r="J100" s="50">
        <v>0.2</v>
      </c>
      <c r="K100" s="74">
        <f t="shared" si="3"/>
        <v>19</v>
      </c>
    </row>
    <row r="101" spans="2:11" s="50" customFormat="1" ht="12.75" hidden="1">
      <c r="B101" s="99" t="s">
        <v>24</v>
      </c>
      <c r="H101" s="100">
        <f t="shared" si="2"/>
        <v>0</v>
      </c>
      <c r="J101" s="50">
        <v>0.3</v>
      </c>
      <c r="K101" s="74">
        <f t="shared" si="3"/>
        <v>20</v>
      </c>
    </row>
    <row r="102" spans="2:11" s="50" customFormat="1" ht="12.75" hidden="1">
      <c r="B102" s="99" t="s">
        <v>23</v>
      </c>
      <c r="H102" s="100">
        <f t="shared" si="2"/>
        <v>0</v>
      </c>
      <c r="J102" s="50">
        <v>0.1</v>
      </c>
      <c r="K102" s="74">
        <f t="shared" si="3"/>
        <v>21</v>
      </c>
    </row>
    <row r="103" spans="2:11" s="50" customFormat="1" ht="12.75" hidden="1">
      <c r="B103" s="99" t="s">
        <v>19</v>
      </c>
      <c r="H103" s="100">
        <f t="shared" si="2"/>
        <v>0</v>
      </c>
      <c r="J103" s="50">
        <v>1</v>
      </c>
      <c r="K103" s="74">
        <f t="shared" si="3"/>
        <v>22</v>
      </c>
    </row>
    <row r="104" spans="2:11" s="50" customFormat="1" ht="12.75" hidden="1">
      <c r="B104" s="50" t="s">
        <v>149</v>
      </c>
      <c r="H104" s="100">
        <f t="shared" si="2"/>
        <v>0</v>
      </c>
      <c r="J104" s="50">
        <v>1.2</v>
      </c>
      <c r="K104" s="74">
        <v>23</v>
      </c>
    </row>
    <row r="105" spans="2:11" s="50" customFormat="1" ht="12.75" hidden="1">
      <c r="B105" s="50" t="s">
        <v>150</v>
      </c>
      <c r="H105" s="100">
        <f t="shared" si="2"/>
        <v>0</v>
      </c>
      <c r="J105" s="50">
        <v>0.2</v>
      </c>
      <c r="K105" s="74">
        <v>24</v>
      </c>
    </row>
    <row r="106" spans="2:11" s="50" customFormat="1" ht="12.75" hidden="1">
      <c r="B106" s="50" t="s">
        <v>151</v>
      </c>
      <c r="H106" s="100">
        <f t="shared" si="2"/>
        <v>0</v>
      </c>
      <c r="J106" s="50">
        <v>0.5</v>
      </c>
      <c r="K106" s="74">
        <v>25</v>
      </c>
    </row>
    <row r="107" spans="2:11" s="50" customFormat="1" ht="12.75" hidden="1">
      <c r="B107" s="50" t="s">
        <v>153</v>
      </c>
      <c r="H107" s="100">
        <f t="shared" si="2"/>
        <v>0</v>
      </c>
      <c r="J107" s="50">
        <v>0.2</v>
      </c>
      <c r="K107" s="74">
        <v>26</v>
      </c>
    </row>
    <row r="108" spans="2:11" s="50" customFormat="1" ht="12.75" hidden="1">
      <c r="B108" s="50" t="s">
        <v>154</v>
      </c>
      <c r="H108" s="100">
        <f t="shared" si="2"/>
        <v>0</v>
      </c>
      <c r="J108" s="50">
        <v>0.4</v>
      </c>
      <c r="K108" s="74">
        <v>27</v>
      </c>
    </row>
    <row r="109" spans="2:11" s="50" customFormat="1" ht="12.75" hidden="1">
      <c r="B109" s="50" t="s">
        <v>155</v>
      </c>
      <c r="H109" s="100">
        <f t="shared" si="2"/>
        <v>0</v>
      </c>
      <c r="J109" s="50">
        <v>0.4</v>
      </c>
      <c r="K109" s="74">
        <v>28</v>
      </c>
    </row>
    <row r="110" spans="2:11" s="50" customFormat="1" ht="12.75" hidden="1">
      <c r="B110" s="50" t="s">
        <v>35</v>
      </c>
      <c r="H110" s="100">
        <f t="shared" si="2"/>
        <v>0</v>
      </c>
      <c r="J110" s="50">
        <v>0.3</v>
      </c>
      <c r="K110" s="74">
        <v>29</v>
      </c>
    </row>
    <row r="111" spans="2:11" s="50" customFormat="1" ht="12.75" hidden="1">
      <c r="B111" s="50" t="s">
        <v>152</v>
      </c>
      <c r="H111" s="100">
        <f t="shared" si="2"/>
        <v>0</v>
      </c>
      <c r="J111" s="50">
        <v>0.4</v>
      </c>
      <c r="K111" s="74">
        <v>30</v>
      </c>
    </row>
    <row r="112" spans="2:11" s="50" customFormat="1" ht="12.75" hidden="1">
      <c r="B112" s="50" t="s">
        <v>156</v>
      </c>
      <c r="H112" s="100">
        <f>D22</f>
        <v>0</v>
      </c>
      <c r="J112" s="50">
        <v>0.3</v>
      </c>
      <c r="K112" s="74">
        <v>31</v>
      </c>
    </row>
    <row r="113" spans="8:11" s="50" customFormat="1" ht="12.75" hidden="1">
      <c r="H113" s="100"/>
      <c r="K113" s="74"/>
    </row>
    <row r="114" s="50" customFormat="1" ht="12.75" hidden="1"/>
    <row r="115" spans="2:4" s="50" customFormat="1" ht="12.75" hidden="1">
      <c r="B115" s="162" t="s">
        <v>53</v>
      </c>
      <c r="C115" s="164"/>
      <c r="D115" s="163"/>
    </row>
    <row r="116" spans="2:4" s="50" customFormat="1" ht="12.75" hidden="1">
      <c r="B116" s="101">
        <f>IF(G13=0,0,B117)</f>
        <v>0</v>
      </c>
      <c r="C116" s="101"/>
      <c r="D116" s="101">
        <f>IF(G16=0,0,D117)</f>
        <v>0</v>
      </c>
    </row>
    <row r="117" spans="2:4" s="50" customFormat="1" ht="12.75" hidden="1">
      <c r="B117" s="101">
        <f>IF(G13&lt;501,1,B118)</f>
        <v>1</v>
      </c>
      <c r="C117" s="101"/>
      <c r="D117" s="101">
        <f>IF(G16&lt;501,1,D118)</f>
        <v>1</v>
      </c>
    </row>
    <row r="118" spans="2:4" s="50" customFormat="1" ht="12.75" hidden="1">
      <c r="B118" s="101">
        <f>IF(G13&lt;1001,2,B119)</f>
        <v>2</v>
      </c>
      <c r="C118" s="101"/>
      <c r="D118" s="101">
        <f>IF(G16&lt;1001,2,D119)</f>
        <v>2</v>
      </c>
    </row>
    <row r="119" spans="2:4" s="50" customFormat="1" ht="12.75" hidden="1">
      <c r="B119" s="101">
        <f>IF(G13&lt;1501,3,B120)</f>
        <v>3</v>
      </c>
      <c r="C119" s="101"/>
      <c r="D119" s="101">
        <f>IF(G16&lt;1501,3,D120)</f>
        <v>3</v>
      </c>
    </row>
    <row r="120" spans="2:4" s="50" customFormat="1" ht="12.75" hidden="1">
      <c r="B120" s="101">
        <f>IF(G13&lt;3001,4,B121)</f>
        <v>4</v>
      </c>
      <c r="C120" s="101"/>
      <c r="D120" s="101">
        <f>IF(G16&lt;3001,4,D121)</f>
        <v>4</v>
      </c>
    </row>
    <row r="121" spans="2:4" s="50" customFormat="1" ht="12.75" hidden="1">
      <c r="B121" s="101">
        <f>IF(G13&lt;6001,5,B122)</f>
        <v>5</v>
      </c>
      <c r="C121" s="101"/>
      <c r="D121" s="101">
        <f>IF(G16&lt;6001,5,D122)</f>
        <v>5</v>
      </c>
    </row>
    <row r="122" spans="2:4" s="50" customFormat="1" ht="12.75" hidden="1">
      <c r="B122" s="101">
        <f>IF(G13&lt;10001,6,B123)</f>
        <v>6</v>
      </c>
      <c r="C122" s="101"/>
      <c r="D122" s="101">
        <f>IF(G16&lt;10001,6,D123)</f>
        <v>6</v>
      </c>
    </row>
    <row r="123" spans="2:4" s="50" customFormat="1" ht="12.75" hidden="1">
      <c r="B123" s="101">
        <f>IF(G13&lt;20001,7,B124)</f>
        <v>7</v>
      </c>
      <c r="C123" s="101"/>
      <c r="D123" s="101">
        <f>IF(G16&lt;20001,7,D124)</f>
        <v>7</v>
      </c>
    </row>
    <row r="124" spans="2:4" s="50" customFormat="1" ht="12.75" hidden="1">
      <c r="B124" s="101">
        <f>IF(G13&lt;30001,8,B125)</f>
        <v>8</v>
      </c>
      <c r="C124" s="101"/>
      <c r="D124" s="101">
        <f>IF(G16&lt;30001,8,D125)</f>
        <v>8</v>
      </c>
    </row>
    <row r="125" spans="2:4" s="50" customFormat="1" ht="12.75" hidden="1">
      <c r="B125" s="101">
        <f>IF(G13&lt;40001,9,B126)</f>
        <v>9</v>
      </c>
      <c r="C125" s="101"/>
      <c r="D125" s="101">
        <f>IF(G16&lt;40001,9,D126)</f>
        <v>9</v>
      </c>
    </row>
    <row r="126" spans="2:4" s="50" customFormat="1" ht="12.75" hidden="1">
      <c r="B126" s="101">
        <f>IF(G13&lt;50001,10,B127)</f>
        <v>10</v>
      </c>
      <c r="C126" s="101"/>
      <c r="D126" s="101">
        <f>IF(G16&lt;50001,10,D127)</f>
        <v>10</v>
      </c>
    </row>
    <row r="127" spans="2:4" s="50" customFormat="1" ht="12.75" hidden="1">
      <c r="B127" s="101">
        <f>ROUND((G13-50000)/10001,0)+10</f>
        <v>5</v>
      </c>
      <c r="C127" s="101"/>
      <c r="D127" s="101">
        <f>ROUND((G16-50000)/10001,0)+10</f>
        <v>5</v>
      </c>
    </row>
    <row r="131" ht="12.75"/>
    <row r="132" ht="12.75"/>
    <row r="133" ht="12.75"/>
    <row r="134" ht="12.75"/>
  </sheetData>
  <sheetProtection password="CA5E" sheet="1" objects="1" scenarios="1"/>
  <mergeCells count="50">
    <mergeCell ref="A3:H3"/>
    <mergeCell ref="B63:C63"/>
    <mergeCell ref="B8:D8"/>
    <mergeCell ref="B9:D9"/>
    <mergeCell ref="J67:K67"/>
    <mergeCell ref="J64:K64"/>
    <mergeCell ref="B21:H21"/>
    <mergeCell ref="F29:G29"/>
    <mergeCell ref="B69:C69"/>
    <mergeCell ref="B75:C75"/>
    <mergeCell ref="B57:C57"/>
    <mergeCell ref="B43:C43"/>
    <mergeCell ref="F69:G69"/>
    <mergeCell ref="F75:G75"/>
    <mergeCell ref="B6:D6"/>
    <mergeCell ref="B7:D7"/>
    <mergeCell ref="H13:H14"/>
    <mergeCell ref="B22:C22"/>
    <mergeCell ref="H15:H16"/>
    <mergeCell ref="B29:C29"/>
    <mergeCell ref="B25:C25"/>
    <mergeCell ref="B14:C14"/>
    <mergeCell ref="B16:C16"/>
    <mergeCell ref="B23:F23"/>
    <mergeCell ref="B115:D115"/>
    <mergeCell ref="E5:G5"/>
    <mergeCell ref="E6:G6"/>
    <mergeCell ref="E7:G7"/>
    <mergeCell ref="E8:G8"/>
    <mergeCell ref="E9:G9"/>
    <mergeCell ref="F63:G63"/>
    <mergeCell ref="B10:D10"/>
    <mergeCell ref="B17:H17"/>
    <mergeCell ref="B20:G20"/>
    <mergeCell ref="R56:S56"/>
    <mergeCell ref="F41:G41"/>
    <mergeCell ref="F54:G54"/>
    <mergeCell ref="N54:O54"/>
    <mergeCell ref="J54:K54"/>
    <mergeCell ref="J41:K41"/>
    <mergeCell ref="A1:H1"/>
    <mergeCell ref="N29:O29"/>
    <mergeCell ref="N41:O41"/>
    <mergeCell ref="J29:K29"/>
    <mergeCell ref="F27:G27"/>
    <mergeCell ref="R34:S34"/>
    <mergeCell ref="B13:D13"/>
    <mergeCell ref="B18:D18"/>
    <mergeCell ref="B24:D24"/>
    <mergeCell ref="B5:D5"/>
  </mergeCell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scale="98" r:id="rId4"/>
  <headerFooter alignWithMargins="0">
    <oddFooter>&amp;C&amp;F</oddFooter>
  </headerFooter>
  <rowBreaks count="1" manualBreakCount="1">
    <brk id="28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cols>
    <col min="1" max="1" width="3.7109375" style="0" customWidth="1"/>
    <col min="4" max="4" width="11.28125" style="0" customWidth="1"/>
    <col min="5" max="5" width="13.8515625" style="0" customWidth="1"/>
    <col min="8" max="8" width="3.7109375" style="0" customWidth="1"/>
  </cols>
  <sheetData>
    <row r="1" spans="1:8" ht="54.75" customHeight="1">
      <c r="A1" s="197" t="str">
        <f>Stammdaten!$E$3</f>
        <v>Landesverband Baden-Württemberg e.V.</v>
      </c>
      <c r="B1" s="197"/>
      <c r="C1" s="197"/>
      <c r="D1" s="197"/>
      <c r="E1" s="198"/>
      <c r="F1" s="198"/>
      <c r="G1" s="198"/>
      <c r="H1" s="198"/>
    </row>
    <row r="2" spans="1:8" ht="40.5" customHeight="1">
      <c r="A2" s="204" t="s">
        <v>126</v>
      </c>
      <c r="B2" s="196"/>
      <c r="C2" s="196"/>
      <c r="D2" s="196"/>
      <c r="E2" s="196"/>
      <c r="F2" s="196"/>
      <c r="G2" s="196"/>
      <c r="H2" s="196"/>
    </row>
    <row r="3" ht="5.25" customHeight="1"/>
    <row r="4" spans="2:7" ht="15">
      <c r="B4" s="210" t="s">
        <v>48</v>
      </c>
      <c r="C4" s="210"/>
      <c r="D4" s="210"/>
      <c r="E4" s="205" t="str">
        <f>'Veranstaltungsdaten eingeben'!E5</f>
        <v>Narrenzunft Muster</v>
      </c>
      <c r="F4" s="205"/>
      <c r="G4" s="205"/>
    </row>
    <row r="5" spans="2:7" ht="15">
      <c r="B5" s="210" t="s">
        <v>49</v>
      </c>
      <c r="C5" s="210"/>
      <c r="D5" s="210"/>
      <c r="E5" s="205" t="str">
        <f>'Veranstaltungsdaten eingeben'!E6</f>
        <v>Herr Mustermann</v>
      </c>
      <c r="F5" s="205"/>
      <c r="G5" s="205"/>
    </row>
    <row r="6" spans="2:7" ht="15">
      <c r="B6" s="167" t="s">
        <v>50</v>
      </c>
      <c r="C6" s="167"/>
      <c r="D6" s="167"/>
      <c r="E6" s="205" t="str">
        <f>'Veranstaltungsdaten eingeben'!E7</f>
        <v>07528/66666666</v>
      </c>
      <c r="F6" s="205"/>
      <c r="G6" s="205"/>
    </row>
    <row r="7" spans="2:7" ht="15">
      <c r="B7" s="167" t="s">
        <v>31</v>
      </c>
      <c r="C7" s="167"/>
      <c r="D7" s="167"/>
      <c r="E7" s="205" t="str">
        <f>'Veranstaltungsdaten eingeben'!E8</f>
        <v>Narrensprung</v>
      </c>
      <c r="F7" s="205"/>
      <c r="G7" s="205"/>
    </row>
    <row r="8" spans="2:7" ht="15">
      <c r="B8" s="167" t="s">
        <v>30</v>
      </c>
      <c r="C8" s="167"/>
      <c r="D8" s="167"/>
      <c r="E8" s="206">
        <f>'Veranstaltungsdaten eingeben'!E9</f>
        <v>37653</v>
      </c>
      <c r="F8" s="206"/>
      <c r="G8" s="206"/>
    </row>
    <row r="9" spans="2:7" ht="15">
      <c r="B9" s="167" t="s">
        <v>52</v>
      </c>
      <c r="C9" s="167"/>
      <c r="D9" s="167"/>
      <c r="E9" s="76">
        <f>'Veranstaltungsdaten eingeben'!$E$10</f>
        <v>0.5625</v>
      </c>
      <c r="F9" s="75" t="s">
        <v>54</v>
      </c>
      <c r="G9" s="76">
        <f>'Veranstaltungsdaten eingeben'!$G$10</f>
        <v>0.6666666666666666</v>
      </c>
    </row>
    <row r="10" ht="6.75" customHeight="1"/>
    <row r="11" spans="2:7" ht="12.75">
      <c r="B11" t="s">
        <v>70</v>
      </c>
      <c r="E11" s="122">
        <f>(G9-E9)*24</f>
        <v>2.499999999999999</v>
      </c>
      <c r="F11" s="77" t="s">
        <v>71</v>
      </c>
      <c r="G11" s="78"/>
    </row>
    <row r="12" ht="5.25" customHeight="1"/>
    <row r="13" spans="2:7" ht="27" customHeight="1">
      <c r="B13" s="209" t="s">
        <v>98</v>
      </c>
      <c r="C13" s="209"/>
      <c r="D13" s="209"/>
      <c r="E13" s="209"/>
      <c r="F13" s="129">
        <f>'Veranstaltungsdaten eingeben'!$H$26</f>
        <v>0</v>
      </c>
      <c r="G13" s="127" t="s">
        <v>7</v>
      </c>
    </row>
    <row r="14" ht="5.25" customHeight="1"/>
    <row r="15" spans="1:8" ht="12.75">
      <c r="A15" s="207" t="s">
        <v>96</v>
      </c>
      <c r="B15" s="207"/>
      <c r="C15" s="207"/>
      <c r="D15" s="207"/>
      <c r="E15" s="207"/>
      <c r="F15" s="207"/>
      <c r="G15" s="207"/>
      <c r="H15" s="207"/>
    </row>
    <row r="16" spans="1:8" ht="6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199" t="s">
        <v>118</v>
      </c>
      <c r="C17" s="199"/>
      <c r="D17" s="199"/>
      <c r="E17" s="199"/>
      <c r="F17" s="135">
        <f>'Veranstaltungsdaten eingeben'!$T$35</f>
        <v>0</v>
      </c>
      <c r="G17" s="2"/>
      <c r="H17" s="2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ht="15" customHeight="1">
      <c r="B19" s="102" t="s">
        <v>75</v>
      </c>
    </row>
    <row r="20" spans="2:7" ht="15" customHeight="1">
      <c r="B20" s="29" t="s">
        <v>14</v>
      </c>
      <c r="C20" s="202" t="s">
        <v>77</v>
      </c>
      <c r="D20" s="202"/>
      <c r="E20" s="202"/>
      <c r="F20" s="81" t="s">
        <v>84</v>
      </c>
      <c r="G20" s="81" t="s">
        <v>78</v>
      </c>
    </row>
    <row r="21" spans="2:7" ht="15" customHeight="1">
      <c r="B21" s="1">
        <f>'Veranstaltungsdaten eingeben'!$D$30</f>
        <v>0</v>
      </c>
      <c r="C21" s="201" t="s">
        <v>107</v>
      </c>
      <c r="D21" s="201"/>
      <c r="E21" s="201"/>
      <c r="F21" s="79">
        <f>Stammdaten!$E$13</f>
        <v>6</v>
      </c>
      <c r="G21" s="80">
        <f>SUM(B21*F21*E11)</f>
        <v>0</v>
      </c>
    </row>
    <row r="22" spans="2:7" ht="15" customHeight="1">
      <c r="B22" s="1">
        <f>'Veranstaltungsdaten eingeben'!$D$44</f>
        <v>0</v>
      </c>
      <c r="C22" s="201" t="s">
        <v>108</v>
      </c>
      <c r="D22" s="201"/>
      <c r="E22" s="201"/>
      <c r="F22" s="80">
        <f>Stammdaten!$E$13</f>
        <v>6</v>
      </c>
      <c r="G22" s="80">
        <f>SUM(B22*F22*E11)</f>
        <v>0</v>
      </c>
    </row>
    <row r="23" spans="2:7" ht="15" customHeight="1">
      <c r="B23" s="1">
        <f>'Veranstaltungsdaten eingeben'!S29</f>
        <v>0</v>
      </c>
      <c r="C23" s="201" t="s">
        <v>109</v>
      </c>
      <c r="D23" s="201"/>
      <c r="E23" s="201"/>
      <c r="F23" s="80">
        <f>Stammdaten!E14</f>
        <v>6</v>
      </c>
      <c r="G23" s="80">
        <f>SUM(B23*F23*E11)</f>
        <v>0</v>
      </c>
    </row>
    <row r="24" spans="2:7" ht="15" customHeight="1">
      <c r="B24" s="1">
        <f>'Veranstaltungsdaten eingeben'!S30</f>
        <v>0</v>
      </c>
      <c r="C24" s="201" t="s">
        <v>110</v>
      </c>
      <c r="D24" s="201"/>
      <c r="E24" s="201"/>
      <c r="F24" s="80">
        <f>Stammdaten!E15</f>
        <v>6</v>
      </c>
      <c r="G24" s="80">
        <f>SUM(B24*F24*E11)</f>
        <v>0</v>
      </c>
    </row>
    <row r="25" spans="2:7" ht="15" customHeight="1">
      <c r="B25" s="1">
        <f>'Veranstaltungsdaten eingeben'!S31</f>
        <v>0</v>
      </c>
      <c r="C25" s="201" t="s">
        <v>111</v>
      </c>
      <c r="D25" s="201"/>
      <c r="E25" s="201"/>
      <c r="F25" s="80">
        <f>Stammdaten!E16</f>
        <v>6</v>
      </c>
      <c r="G25" s="80">
        <f>SUM(B25*F25*E11)</f>
        <v>0</v>
      </c>
    </row>
    <row r="26" spans="2:7" ht="15" customHeight="1">
      <c r="B26" s="1">
        <f>'Veranstaltungsdaten eingeben'!$H$30</f>
        <v>0</v>
      </c>
      <c r="C26" s="201" t="s">
        <v>42</v>
      </c>
      <c r="D26" s="201"/>
      <c r="E26" s="201"/>
      <c r="F26" s="80">
        <f>Stammdaten!$E$18</f>
        <v>35</v>
      </c>
      <c r="G26" s="80">
        <f>SUM(B26*F26*E11)</f>
        <v>0</v>
      </c>
    </row>
    <row r="27" spans="2:7" ht="15" customHeight="1">
      <c r="B27" s="1"/>
      <c r="C27" s="211"/>
      <c r="D27" s="212"/>
      <c r="E27" s="213"/>
      <c r="F27" s="80"/>
      <c r="G27" s="80"/>
    </row>
    <row r="28" spans="2:7" ht="15" customHeight="1">
      <c r="B28" s="1"/>
      <c r="C28" s="214" t="s">
        <v>120</v>
      </c>
      <c r="D28" s="215"/>
      <c r="E28" s="83" t="str">
        <f>'Veranstaltungsdaten eingeben'!$H$76</f>
        <v>Keine EL</v>
      </c>
      <c r="F28" s="36"/>
      <c r="G28" s="36"/>
    </row>
    <row r="29" spans="2:7" ht="15" customHeight="1">
      <c r="B29" s="1">
        <f>'Veranstaltungsdaten eingeben'!$D$58</f>
        <v>0</v>
      </c>
      <c r="C29" s="201" t="s">
        <v>74</v>
      </c>
      <c r="D29" s="201"/>
      <c r="E29" s="201"/>
      <c r="F29" s="80">
        <f>Stammdaten!$E$19</f>
        <v>6</v>
      </c>
      <c r="G29" s="80">
        <f>SUM(B29*F29*E11)</f>
        <v>0</v>
      </c>
    </row>
    <row r="30" spans="2:7" ht="15" customHeight="1">
      <c r="B30" s="1">
        <f>'Veranstaltungsdaten eingeben'!$H$64</f>
        <v>0</v>
      </c>
      <c r="C30" s="201" t="s">
        <v>82</v>
      </c>
      <c r="D30" s="201"/>
      <c r="E30" s="201"/>
      <c r="F30" s="80">
        <f>Stammdaten!$E$17</f>
        <v>50</v>
      </c>
      <c r="G30" s="80">
        <f>SUM(B30*F30*E11)</f>
        <v>0</v>
      </c>
    </row>
    <row r="31" spans="2:7" ht="15" customHeight="1">
      <c r="B31" s="1">
        <f>'Veranstaltungsdaten eingeben'!$D$64</f>
        <v>0</v>
      </c>
      <c r="C31" s="201" t="s">
        <v>79</v>
      </c>
      <c r="D31" s="201"/>
      <c r="E31" s="201"/>
      <c r="F31" s="80">
        <f>Stammdaten!$E$13</f>
        <v>6</v>
      </c>
      <c r="G31" s="80">
        <f>SUM(B31*F31*E11)</f>
        <v>0</v>
      </c>
    </row>
    <row r="32" spans="2:7" ht="15" customHeight="1">
      <c r="B32" s="1">
        <f>'Veranstaltungsdaten eingeben'!$D$70</f>
        <v>0</v>
      </c>
      <c r="C32" s="201" t="s">
        <v>80</v>
      </c>
      <c r="D32" s="201"/>
      <c r="E32" s="201"/>
      <c r="F32" s="80">
        <f>Stammdaten!$E$13</f>
        <v>6</v>
      </c>
      <c r="G32" s="80">
        <f>SUM(B32*F32*E11)</f>
        <v>0</v>
      </c>
    </row>
    <row r="33" spans="2:7" ht="15" customHeight="1">
      <c r="B33" s="1">
        <f>'Veranstaltungsdaten eingeben'!$H$70</f>
        <v>0</v>
      </c>
      <c r="C33" s="214" t="s">
        <v>88</v>
      </c>
      <c r="D33" s="215"/>
      <c r="E33" s="216"/>
      <c r="F33" s="80">
        <f>Stammdaten!$E$20</f>
        <v>6</v>
      </c>
      <c r="G33" s="80">
        <f>SUM(B33*F33*E11)</f>
        <v>0</v>
      </c>
    </row>
    <row r="34" spans="2:7" ht="15" customHeight="1">
      <c r="B34" s="35">
        <f>'Veranstaltungsdaten eingeben'!$D$76</f>
        <v>0</v>
      </c>
      <c r="C34" s="201" t="s">
        <v>83</v>
      </c>
      <c r="D34" s="201"/>
      <c r="E34" s="201"/>
      <c r="F34" s="80">
        <f>Stammdaten!$E$21</f>
        <v>6</v>
      </c>
      <c r="G34" s="80">
        <f>SUM(B34*F34*E11)</f>
        <v>0</v>
      </c>
    </row>
    <row r="35" spans="2:7" ht="15" customHeight="1">
      <c r="B35" s="130"/>
      <c r="C35" s="131"/>
      <c r="D35" s="131"/>
      <c r="E35" s="131"/>
      <c r="F35" s="132"/>
      <c r="G35" s="132"/>
    </row>
    <row r="36" spans="2:7" ht="15" customHeight="1">
      <c r="B36" s="208" t="s">
        <v>104</v>
      </c>
      <c r="C36" s="208"/>
      <c r="D36" s="133">
        <f>SUM(B21:B34)</f>
        <v>0</v>
      </c>
      <c r="E36" s="134" t="s">
        <v>103</v>
      </c>
      <c r="F36" s="132"/>
      <c r="G36" s="132"/>
    </row>
    <row r="37" spans="3:5" ht="15" customHeight="1">
      <c r="C37" s="203"/>
      <c r="D37" s="203"/>
      <c r="E37" s="203"/>
    </row>
    <row r="38" ht="15" customHeight="1">
      <c r="B38" s="102" t="s">
        <v>95</v>
      </c>
    </row>
    <row r="39" spans="2:7" ht="15" customHeight="1">
      <c r="B39" s="29" t="s">
        <v>14</v>
      </c>
      <c r="C39" s="175" t="s">
        <v>85</v>
      </c>
      <c r="D39" s="176"/>
      <c r="E39" s="177"/>
      <c r="F39" s="81" t="s">
        <v>97</v>
      </c>
      <c r="G39" s="81" t="s">
        <v>78</v>
      </c>
    </row>
    <row r="40" spans="2:7" ht="15" customHeight="1">
      <c r="B40" s="1">
        <f>'Veranstaltungsdaten eingeben'!$P$55</f>
        <v>0</v>
      </c>
      <c r="C40" s="201" t="s">
        <v>92</v>
      </c>
      <c r="D40" s="201"/>
      <c r="E40" s="201"/>
      <c r="F40" s="82">
        <f>Stammdaten!E27</f>
        <v>0</v>
      </c>
      <c r="G40" s="80">
        <f>SUM(B40*F40)</f>
        <v>0</v>
      </c>
    </row>
    <row r="41" spans="2:7" ht="15" customHeight="1">
      <c r="B41" s="1">
        <f>'Veranstaltungsdaten eingeben'!$L$55</f>
        <v>0</v>
      </c>
      <c r="C41" s="201" t="s">
        <v>93</v>
      </c>
      <c r="D41" s="201"/>
      <c r="E41" s="201"/>
      <c r="F41" s="82">
        <f>Stammdaten!E28</f>
        <v>0</v>
      </c>
      <c r="G41" s="80">
        <f>SUM(B41*F41)</f>
        <v>0</v>
      </c>
    </row>
    <row r="42" spans="2:7" ht="15" customHeight="1">
      <c r="B42" s="1">
        <f>'Veranstaltungsdaten eingeben'!$H$55</f>
        <v>0</v>
      </c>
      <c r="C42" s="201" t="s">
        <v>76</v>
      </c>
      <c r="D42" s="201"/>
      <c r="E42" s="201"/>
      <c r="F42" s="82">
        <f>Stammdaten!E29</f>
        <v>0</v>
      </c>
      <c r="G42" s="80">
        <f>SUM(B42*F42)</f>
        <v>0</v>
      </c>
    </row>
    <row r="43" spans="2:7" ht="15" customHeight="1">
      <c r="B43" s="1">
        <f>'Veranstaltungsdaten eingeben'!$D$58</f>
        <v>0</v>
      </c>
      <c r="C43" s="201" t="s">
        <v>86</v>
      </c>
      <c r="D43" s="201"/>
      <c r="E43" s="201"/>
      <c r="F43" s="82">
        <f>Stammdaten!E30</f>
        <v>0</v>
      </c>
      <c r="G43" s="80">
        <f>SUM(B43*F43)</f>
        <v>0</v>
      </c>
    </row>
    <row r="44" ht="6.75" customHeight="1"/>
    <row r="45" spans="2:7" ht="18" customHeight="1">
      <c r="B45" s="219" t="s">
        <v>94</v>
      </c>
      <c r="C45" s="219"/>
      <c r="D45" s="219"/>
      <c r="E45" s="219"/>
      <c r="F45" s="217">
        <f>SUM(G21:G43)</f>
        <v>0</v>
      </c>
      <c r="G45" s="218"/>
    </row>
    <row r="46" spans="2:7" ht="18" customHeight="1">
      <c r="B46" s="140"/>
      <c r="C46" s="140"/>
      <c r="D46" s="140"/>
      <c r="E46" s="140"/>
      <c r="F46" s="138"/>
      <c r="G46" s="139"/>
    </row>
    <row r="47" spans="2:7" ht="12.75">
      <c r="B47" s="17"/>
      <c r="E47" s="141"/>
      <c r="F47" s="141" t="str">
        <f>'Veranstaltungsdaten eingeben'!$F$27</f>
        <v>Version 3.0</v>
      </c>
      <c r="G47" s="142">
        <f>'Veranstaltungsdaten eingeben'!$H$27</f>
        <v>39977</v>
      </c>
    </row>
    <row r="48" spans="2:6" ht="20.25">
      <c r="B48" s="200" t="s">
        <v>122</v>
      </c>
      <c r="C48" s="200"/>
      <c r="D48" s="200"/>
      <c r="E48" s="200"/>
      <c r="F48" s="136">
        <f>'Veranstaltungsdaten eingeben'!$T$57</f>
        <v>0</v>
      </c>
    </row>
  </sheetData>
  <sheetProtection password="CA5E" sheet="1" objects="1" scenarios="1"/>
  <mergeCells count="41">
    <mergeCell ref="F45:G45"/>
    <mergeCell ref="B45:E45"/>
    <mergeCell ref="C28:D28"/>
    <mergeCell ref="C40:E40"/>
    <mergeCell ref="C41:E41"/>
    <mergeCell ref="C42:E42"/>
    <mergeCell ref="C39:E39"/>
    <mergeCell ref="B5:D5"/>
    <mergeCell ref="E4:G4"/>
    <mergeCell ref="E5:G5"/>
    <mergeCell ref="C43:E43"/>
    <mergeCell ref="C27:E27"/>
    <mergeCell ref="C33:E33"/>
    <mergeCell ref="C31:E31"/>
    <mergeCell ref="C32:E32"/>
    <mergeCell ref="C34:E34"/>
    <mergeCell ref="B36:C36"/>
    <mergeCell ref="B7:D7"/>
    <mergeCell ref="B8:D8"/>
    <mergeCell ref="B9:D9"/>
    <mergeCell ref="B13:E13"/>
    <mergeCell ref="C30:E30"/>
    <mergeCell ref="A2:H2"/>
    <mergeCell ref="C24:E24"/>
    <mergeCell ref="C23:E23"/>
    <mergeCell ref="E6:G6"/>
    <mergeCell ref="E7:G7"/>
    <mergeCell ref="E8:G8"/>
    <mergeCell ref="A15:H15"/>
    <mergeCell ref="B6:D6"/>
    <mergeCell ref="B4:D4"/>
    <mergeCell ref="A1:H1"/>
    <mergeCell ref="B17:E17"/>
    <mergeCell ref="B48:E48"/>
    <mergeCell ref="C25:E25"/>
    <mergeCell ref="C26:E26"/>
    <mergeCell ref="C20:E20"/>
    <mergeCell ref="C21:E21"/>
    <mergeCell ref="C22:E22"/>
    <mergeCell ref="C37:E37"/>
    <mergeCell ref="C29:E29"/>
  </mergeCells>
  <printOptions horizontalCentered="1"/>
  <pageMargins left="0.3937007874015748" right="0.3937007874015748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6"/>
  <sheetViews>
    <sheetView view="pageBreakPreview" zoomScaleSheetLayoutView="100" zoomScalePageLayoutView="0" workbookViewId="0" topLeftCell="A1">
      <selection activeCell="K18" sqref="K18"/>
    </sheetView>
  </sheetViews>
  <sheetFormatPr defaultColWidth="11.421875" defaultRowHeight="12.75"/>
  <cols>
    <col min="1" max="1" width="3.28125" style="0" customWidth="1"/>
    <col min="2" max="2" width="12.140625" style="0" customWidth="1"/>
  </cols>
  <sheetData>
    <row r="1" ht="13.5" thickBot="1"/>
    <row r="2" spans="2:6" ht="36" customHeight="1" thickBot="1">
      <c r="B2" s="226" t="s">
        <v>36</v>
      </c>
      <c r="C2" s="227"/>
      <c r="D2" s="227"/>
      <c r="E2" s="227"/>
      <c r="F2" s="228"/>
    </row>
    <row r="3" spans="1:7" ht="13.5" thickBot="1">
      <c r="A3" s="13"/>
      <c r="B3" s="14"/>
      <c r="C3" s="14"/>
      <c r="D3" s="14"/>
      <c r="E3" s="14"/>
      <c r="F3" s="14"/>
      <c r="G3" s="13"/>
    </row>
    <row r="4" spans="1:7" ht="13.5" thickBot="1">
      <c r="A4" s="13"/>
      <c r="B4" s="229" t="s">
        <v>33</v>
      </c>
      <c r="C4" s="230"/>
      <c r="D4" s="230"/>
      <c r="E4" s="231"/>
      <c r="F4" s="27" t="s">
        <v>25</v>
      </c>
      <c r="G4" s="13"/>
    </row>
    <row r="5" spans="1:7" ht="12.75">
      <c r="A5" s="13"/>
      <c r="B5" s="232" t="s">
        <v>28</v>
      </c>
      <c r="C5" s="233"/>
      <c r="D5" s="233"/>
      <c r="E5" s="233"/>
      <c r="F5" s="117">
        <v>0.3</v>
      </c>
      <c r="G5" s="14">
        <v>1</v>
      </c>
    </row>
    <row r="6" spans="1:7" ht="12.75">
      <c r="A6" s="13"/>
      <c r="B6" s="220" t="s">
        <v>22</v>
      </c>
      <c r="C6" s="221"/>
      <c r="D6" s="221"/>
      <c r="E6" s="221"/>
      <c r="F6" s="118">
        <v>0.3</v>
      </c>
      <c r="G6" s="14">
        <v>2</v>
      </c>
    </row>
    <row r="7" spans="1:7" ht="12.75">
      <c r="A7" s="13"/>
      <c r="B7" s="220" t="s">
        <v>135</v>
      </c>
      <c r="C7" s="221"/>
      <c r="D7" s="221"/>
      <c r="E7" s="221"/>
      <c r="F7" s="118">
        <v>0.3</v>
      </c>
      <c r="G7" s="14">
        <v>3</v>
      </c>
    </row>
    <row r="8" spans="1:7" ht="12.75">
      <c r="A8" s="13"/>
      <c r="B8" s="220" t="s">
        <v>136</v>
      </c>
      <c r="C8" s="221"/>
      <c r="D8" s="221"/>
      <c r="E8" s="221"/>
      <c r="F8" s="118">
        <v>0.3</v>
      </c>
      <c r="G8" s="14">
        <v>4</v>
      </c>
    </row>
    <row r="9" spans="1:7" ht="12.75">
      <c r="A9" s="13"/>
      <c r="B9" s="220" t="s">
        <v>137</v>
      </c>
      <c r="C9" s="221"/>
      <c r="D9" s="221"/>
      <c r="E9" s="221"/>
      <c r="F9" s="118">
        <v>0.8</v>
      </c>
      <c r="G9" s="14">
        <v>5</v>
      </c>
    </row>
    <row r="10" spans="1:7" ht="12.75">
      <c r="A10" s="13"/>
      <c r="B10" s="220" t="s">
        <v>138</v>
      </c>
      <c r="C10" s="221"/>
      <c r="D10" s="221"/>
      <c r="E10" s="221"/>
      <c r="F10" s="118">
        <v>0.4</v>
      </c>
      <c r="G10" s="14">
        <v>6</v>
      </c>
    </row>
    <row r="11" spans="1:7" ht="12.75">
      <c r="A11" s="13"/>
      <c r="B11" s="220" t="s">
        <v>139</v>
      </c>
      <c r="C11" s="221"/>
      <c r="D11" s="221"/>
      <c r="E11" s="221"/>
      <c r="F11" s="118">
        <v>0.3</v>
      </c>
      <c r="G11" s="14">
        <v>7</v>
      </c>
    </row>
    <row r="12" spans="1:7" ht="12.75">
      <c r="A12" s="13"/>
      <c r="B12" s="220" t="s">
        <v>26</v>
      </c>
      <c r="C12" s="221"/>
      <c r="D12" s="221"/>
      <c r="E12" s="221"/>
      <c r="F12" s="118">
        <v>0.9</v>
      </c>
      <c r="G12" s="14">
        <v>8</v>
      </c>
    </row>
    <row r="13" spans="1:7" ht="12.75">
      <c r="A13" s="13"/>
      <c r="B13" s="220" t="s">
        <v>140</v>
      </c>
      <c r="C13" s="221"/>
      <c r="D13" s="221"/>
      <c r="E13" s="221"/>
      <c r="F13" s="118">
        <v>0.7</v>
      </c>
      <c r="G13" s="14">
        <v>9</v>
      </c>
    </row>
    <row r="14" spans="1:7" ht="12.75">
      <c r="A14" s="13"/>
      <c r="B14" s="220" t="s">
        <v>141</v>
      </c>
      <c r="C14" s="221"/>
      <c r="D14" s="221"/>
      <c r="E14" s="221"/>
      <c r="F14" s="118">
        <v>0.7</v>
      </c>
      <c r="G14" s="14">
        <v>10</v>
      </c>
    </row>
    <row r="15" spans="1:7" ht="12.75">
      <c r="A15" s="13"/>
      <c r="B15" s="220" t="s">
        <v>142</v>
      </c>
      <c r="C15" s="221"/>
      <c r="D15" s="221"/>
      <c r="E15" s="221"/>
      <c r="F15" s="118">
        <v>0.35</v>
      </c>
      <c r="G15" s="14">
        <v>11</v>
      </c>
    </row>
    <row r="16" spans="1:7" ht="12.75">
      <c r="A16" s="13"/>
      <c r="B16" s="220" t="s">
        <v>143</v>
      </c>
      <c r="C16" s="221"/>
      <c r="D16" s="221"/>
      <c r="E16" s="221"/>
      <c r="F16" s="118">
        <v>0.2</v>
      </c>
      <c r="G16" s="14">
        <v>12</v>
      </c>
    </row>
    <row r="17" spans="1:7" ht="12.75">
      <c r="A17" s="13"/>
      <c r="B17" s="220" t="s">
        <v>144</v>
      </c>
      <c r="C17" s="221"/>
      <c r="D17" s="221"/>
      <c r="E17" s="221"/>
      <c r="F17" s="118">
        <v>0.5</v>
      </c>
      <c r="G17" s="14">
        <v>13</v>
      </c>
    </row>
    <row r="18" spans="1:7" ht="12.75">
      <c r="A18" s="13"/>
      <c r="B18" s="220" t="s">
        <v>145</v>
      </c>
      <c r="C18" s="221"/>
      <c r="D18" s="221"/>
      <c r="E18" s="221"/>
      <c r="F18" s="118">
        <v>0.3</v>
      </c>
      <c r="G18" s="14">
        <v>14</v>
      </c>
    </row>
    <row r="19" spans="1:7" ht="12.75">
      <c r="A19" s="13"/>
      <c r="B19" s="220" t="s">
        <v>146</v>
      </c>
      <c r="C19" s="221"/>
      <c r="D19" s="221"/>
      <c r="E19" s="221"/>
      <c r="F19" s="118">
        <v>0.3</v>
      </c>
      <c r="G19" s="14">
        <v>15</v>
      </c>
    </row>
    <row r="20" spans="1:7" ht="12.75">
      <c r="A20" s="13"/>
      <c r="B20" s="220" t="s">
        <v>147</v>
      </c>
      <c r="C20" s="221"/>
      <c r="D20" s="221"/>
      <c r="E20" s="221"/>
      <c r="F20" s="118">
        <v>0.3</v>
      </c>
      <c r="G20" s="14">
        <v>16</v>
      </c>
    </row>
    <row r="21" spans="1:7" ht="12.75">
      <c r="A21" s="13"/>
      <c r="B21" s="220" t="s">
        <v>34</v>
      </c>
      <c r="C21" s="221"/>
      <c r="D21" s="221"/>
      <c r="E21" s="221"/>
      <c r="F21" s="118">
        <v>0.8</v>
      </c>
      <c r="G21" s="14">
        <v>17</v>
      </c>
    </row>
    <row r="22" spans="1:7" ht="12.75">
      <c r="A22" s="13"/>
      <c r="B22" s="220" t="s">
        <v>27</v>
      </c>
      <c r="C22" s="221"/>
      <c r="D22" s="221"/>
      <c r="E22" s="221"/>
      <c r="F22" s="118">
        <v>0.5</v>
      </c>
      <c r="G22" s="14">
        <v>18</v>
      </c>
    </row>
    <row r="23" spans="1:7" ht="12.75">
      <c r="A23" s="13"/>
      <c r="B23" s="220" t="s">
        <v>148</v>
      </c>
      <c r="C23" s="221"/>
      <c r="D23" s="221"/>
      <c r="E23" s="221"/>
      <c r="F23" s="118">
        <v>0.2</v>
      </c>
      <c r="G23" s="14">
        <v>19</v>
      </c>
    </row>
    <row r="24" spans="1:7" ht="12.75">
      <c r="A24" s="13"/>
      <c r="B24" s="220" t="s">
        <v>24</v>
      </c>
      <c r="C24" s="221"/>
      <c r="D24" s="221"/>
      <c r="E24" s="221"/>
      <c r="F24" s="118">
        <v>0.3</v>
      </c>
      <c r="G24" s="14">
        <v>20</v>
      </c>
    </row>
    <row r="25" spans="1:7" ht="12.75">
      <c r="A25" s="13"/>
      <c r="B25" s="220" t="s">
        <v>23</v>
      </c>
      <c r="C25" s="221"/>
      <c r="D25" s="221"/>
      <c r="E25" s="221"/>
      <c r="F25" s="118">
        <v>0.1</v>
      </c>
      <c r="G25" s="14">
        <v>21</v>
      </c>
    </row>
    <row r="26" spans="1:7" ht="12.75">
      <c r="A26" s="13"/>
      <c r="B26" s="220" t="s">
        <v>19</v>
      </c>
      <c r="C26" s="221"/>
      <c r="D26" s="221"/>
      <c r="E26" s="221"/>
      <c r="F26" s="118">
        <v>1</v>
      </c>
      <c r="G26" s="14">
        <v>22</v>
      </c>
    </row>
    <row r="27" spans="1:7" ht="12.75">
      <c r="A27" s="13"/>
      <c r="B27" s="220" t="s">
        <v>149</v>
      </c>
      <c r="C27" s="221"/>
      <c r="D27" s="221"/>
      <c r="E27" s="221"/>
      <c r="F27" s="149">
        <v>1.2</v>
      </c>
      <c r="G27" s="14">
        <v>23</v>
      </c>
    </row>
    <row r="28" spans="1:7" ht="12.75">
      <c r="A28" s="13"/>
      <c r="B28" s="220" t="s">
        <v>150</v>
      </c>
      <c r="C28" s="221"/>
      <c r="D28" s="221"/>
      <c r="E28" s="221"/>
      <c r="F28" s="149">
        <v>0.2</v>
      </c>
      <c r="G28" s="148">
        <v>24</v>
      </c>
    </row>
    <row r="29" spans="2:7" ht="12.75">
      <c r="B29" s="220" t="s">
        <v>151</v>
      </c>
      <c r="C29" s="221"/>
      <c r="D29" s="221"/>
      <c r="E29" s="221"/>
      <c r="F29" s="149">
        <v>0.5</v>
      </c>
      <c r="G29" s="148">
        <v>25</v>
      </c>
    </row>
    <row r="30" spans="2:7" ht="12.75">
      <c r="B30" s="220" t="s">
        <v>153</v>
      </c>
      <c r="C30" s="221"/>
      <c r="D30" s="221"/>
      <c r="E30" s="221"/>
      <c r="F30" s="149">
        <v>0.2</v>
      </c>
      <c r="G30" s="148">
        <v>26</v>
      </c>
    </row>
    <row r="31" spans="2:7" ht="12.75">
      <c r="B31" s="220" t="s">
        <v>154</v>
      </c>
      <c r="C31" s="221"/>
      <c r="D31" s="221"/>
      <c r="E31" s="221"/>
      <c r="F31" s="149">
        <v>0.4</v>
      </c>
      <c r="G31" s="148">
        <v>27</v>
      </c>
    </row>
    <row r="32" spans="2:7" ht="12.75">
      <c r="B32" s="220" t="s">
        <v>155</v>
      </c>
      <c r="C32" s="221"/>
      <c r="D32" s="221"/>
      <c r="E32" s="221"/>
      <c r="F32" s="149">
        <v>0.4</v>
      </c>
      <c r="G32" s="148">
        <v>28</v>
      </c>
    </row>
    <row r="33" spans="2:7" ht="12.75">
      <c r="B33" s="220" t="s">
        <v>35</v>
      </c>
      <c r="C33" s="221"/>
      <c r="D33" s="221"/>
      <c r="E33" s="222"/>
      <c r="F33" s="149">
        <v>0.3</v>
      </c>
      <c r="G33" s="148">
        <v>29</v>
      </c>
    </row>
    <row r="34" spans="2:7" ht="12.75">
      <c r="B34" s="220" t="s">
        <v>152</v>
      </c>
      <c r="C34" s="221"/>
      <c r="D34" s="221"/>
      <c r="E34" s="222"/>
      <c r="F34" s="149">
        <v>0.4</v>
      </c>
      <c r="G34" s="148">
        <v>30</v>
      </c>
    </row>
    <row r="35" spans="2:7" ht="13.5" thickBot="1">
      <c r="B35" s="223" t="s">
        <v>156</v>
      </c>
      <c r="C35" s="224"/>
      <c r="D35" s="224"/>
      <c r="E35" s="225"/>
      <c r="F35" s="150">
        <v>0.3</v>
      </c>
      <c r="G35" s="148">
        <v>31</v>
      </c>
    </row>
    <row r="36" spans="5:6" ht="12.75">
      <c r="E36" s="143" t="str">
        <f>'Veranstaltungsdaten eingeben'!$F$27</f>
        <v>Version 3.0</v>
      </c>
      <c r="F36" s="144">
        <v>0.3</v>
      </c>
    </row>
  </sheetData>
  <sheetProtection password="CA5E" sheet="1" objects="1" scenarios="1"/>
  <mergeCells count="33">
    <mergeCell ref="B11:E11"/>
    <mergeCell ref="B10:E10"/>
    <mergeCell ref="B9:E9"/>
    <mergeCell ref="B2:F2"/>
    <mergeCell ref="B8:E8"/>
    <mergeCell ref="B4:E4"/>
    <mergeCell ref="B5:E5"/>
    <mergeCell ref="B6:E6"/>
    <mergeCell ref="B7:E7"/>
    <mergeCell ref="B19:E19"/>
    <mergeCell ref="B24:E24"/>
    <mergeCell ref="B25:E25"/>
    <mergeCell ref="B26:E26"/>
    <mergeCell ref="B20:E20"/>
    <mergeCell ref="B21:E21"/>
    <mergeCell ref="B22:E22"/>
    <mergeCell ref="B23:E23"/>
    <mergeCell ref="B27:E27"/>
    <mergeCell ref="B28:E28"/>
    <mergeCell ref="B29:E29"/>
    <mergeCell ref="B12:E12"/>
    <mergeCell ref="B13:E13"/>
    <mergeCell ref="B14:E14"/>
    <mergeCell ref="B15:E15"/>
    <mergeCell ref="B16:E16"/>
    <mergeCell ref="B17:E17"/>
    <mergeCell ref="B18:E18"/>
    <mergeCell ref="B33:E33"/>
    <mergeCell ref="B34:E34"/>
    <mergeCell ref="B35:E35"/>
    <mergeCell ref="B30:E30"/>
    <mergeCell ref="B32:E32"/>
    <mergeCell ref="B31:E31"/>
  </mergeCells>
  <printOptions horizontalCentered="1"/>
  <pageMargins left="0.7874015748031497" right="0.7874015748031497" top="0.3937007874015748" bottom="0.7874015748031497" header="0.5118110236220472" footer="0.5118110236220472"/>
  <pageSetup horizontalDpi="300" verticalDpi="300" orientation="portrait" paperSize="9" scale="88" r:id="rId2"/>
  <headerFooter alignWithMargins="0"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view="pageBreakPreview" zoomScaleNormal="50" zoomScaleSheetLayoutView="100" zoomScalePageLayoutView="0" workbookViewId="0" topLeftCell="A1">
      <selection activeCell="K3" sqref="K3"/>
    </sheetView>
  </sheetViews>
  <sheetFormatPr defaultColWidth="11.421875" defaultRowHeight="12.75"/>
  <cols>
    <col min="1" max="1" width="11.421875" style="50" customWidth="1"/>
    <col min="2" max="3" width="4.140625" style="50" customWidth="1"/>
    <col min="4" max="4" width="24.00390625" style="74" customWidth="1"/>
    <col min="5" max="5" width="12.421875" style="50" customWidth="1"/>
    <col min="6" max="16384" width="11.421875" style="50" customWidth="1"/>
  </cols>
  <sheetData>
    <row r="1" s="147" customFormat="1" ht="12.75">
      <c r="D1" s="93"/>
    </row>
    <row r="2" spans="1:9" s="147" customFormat="1" ht="44.25" customHeight="1">
      <c r="A2" s="234" t="s">
        <v>129</v>
      </c>
      <c r="B2" s="234"/>
      <c r="C2" s="234"/>
      <c r="D2" s="234"/>
      <c r="E2" s="237"/>
      <c r="F2" s="237"/>
      <c r="G2" s="237"/>
      <c r="H2" s="237"/>
      <c r="I2" s="151"/>
    </row>
    <row r="3" spans="1:9" s="147" customFormat="1" ht="37.5" customHeight="1">
      <c r="A3" s="234" t="s">
        <v>130</v>
      </c>
      <c r="B3" s="234"/>
      <c r="C3" s="234"/>
      <c r="D3" s="234"/>
      <c r="E3" s="235" t="s">
        <v>132</v>
      </c>
      <c r="F3" s="236"/>
      <c r="G3" s="236"/>
      <c r="H3" s="236"/>
      <c r="I3" s="236"/>
    </row>
    <row r="4" s="147" customFormat="1" ht="12.75">
      <c r="D4" s="93"/>
    </row>
    <row r="5" spans="1:26" ht="12.75">
      <c r="A5" s="70"/>
      <c r="B5" s="70"/>
      <c r="C5" s="70"/>
      <c r="D5" s="71"/>
      <c r="E5" s="70"/>
      <c r="F5" s="70"/>
      <c r="G5" s="70"/>
      <c r="H5" s="70"/>
      <c r="I5" s="70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27.75">
      <c r="A6" s="51"/>
      <c r="B6" s="52" t="s">
        <v>55</v>
      </c>
      <c r="C6" s="51"/>
      <c r="D6" s="53"/>
      <c r="E6" s="51"/>
      <c r="F6" s="51"/>
      <c r="G6" s="51"/>
      <c r="H6" s="51"/>
      <c r="I6" s="51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</row>
    <row r="7" spans="1:26" ht="3" customHeight="1">
      <c r="A7" s="51"/>
      <c r="B7" s="51"/>
      <c r="C7" s="51"/>
      <c r="D7" s="53"/>
      <c r="E7" s="51"/>
      <c r="F7" s="51"/>
      <c r="G7" s="51"/>
      <c r="H7" s="51"/>
      <c r="I7" s="51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</row>
    <row r="8" spans="1:26" ht="12.75">
      <c r="A8" s="51"/>
      <c r="B8" s="54" t="s">
        <v>128</v>
      </c>
      <c r="C8" s="51"/>
      <c r="D8" s="53"/>
      <c r="E8" s="51"/>
      <c r="F8" s="51"/>
      <c r="G8" s="51"/>
      <c r="H8" s="51"/>
      <c r="I8" s="5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12" customHeight="1">
      <c r="A9" s="51"/>
      <c r="B9" s="51"/>
      <c r="C9" s="51"/>
      <c r="D9" s="53"/>
      <c r="E9" s="51"/>
      <c r="F9" s="51"/>
      <c r="G9" s="51"/>
      <c r="H9" s="51"/>
      <c r="I9" s="51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</row>
    <row r="10" spans="1:26" ht="14.25" customHeight="1">
      <c r="A10" s="48"/>
      <c r="B10" s="48"/>
      <c r="C10" s="48"/>
      <c r="D10" s="49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5" customHeight="1">
      <c r="A11" s="48"/>
      <c r="C11" s="48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>
      <c r="A12" s="48"/>
      <c r="B12" s="55"/>
      <c r="C12" s="56"/>
      <c r="D12" s="57"/>
      <c r="E12" s="56"/>
      <c r="F12" s="56"/>
      <c r="G12" s="56"/>
      <c r="H12" s="5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2.75">
      <c r="A13" s="48"/>
      <c r="B13" s="59"/>
      <c r="C13" s="60" t="s">
        <v>56</v>
      </c>
      <c r="D13" s="61" t="s">
        <v>72</v>
      </c>
      <c r="E13" s="62">
        <v>6</v>
      </c>
      <c r="F13" s="61" t="s">
        <v>57</v>
      </c>
      <c r="G13" s="61"/>
      <c r="H13" s="63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2.75">
      <c r="A14" s="48"/>
      <c r="B14" s="59"/>
      <c r="C14" s="60" t="s">
        <v>58</v>
      </c>
      <c r="D14" s="64" t="s">
        <v>45</v>
      </c>
      <c r="E14" s="62">
        <v>6</v>
      </c>
      <c r="F14" s="61" t="s">
        <v>57</v>
      </c>
      <c r="G14" s="61"/>
      <c r="H14" s="63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2.75">
      <c r="A15" s="48"/>
      <c r="B15" s="59"/>
      <c r="C15" s="60" t="s">
        <v>59</v>
      </c>
      <c r="D15" s="64" t="s">
        <v>47</v>
      </c>
      <c r="E15" s="62">
        <v>6</v>
      </c>
      <c r="F15" s="61" t="s">
        <v>57</v>
      </c>
      <c r="G15" s="61"/>
      <c r="H15" s="63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2.75">
      <c r="A16" s="48"/>
      <c r="B16" s="59"/>
      <c r="C16" s="60" t="s">
        <v>60</v>
      </c>
      <c r="D16" s="64" t="s">
        <v>73</v>
      </c>
      <c r="E16" s="62">
        <v>6</v>
      </c>
      <c r="F16" s="61" t="s">
        <v>57</v>
      </c>
      <c r="G16" s="61"/>
      <c r="H16" s="63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2.75">
      <c r="A17" s="48"/>
      <c r="B17" s="59"/>
      <c r="C17" s="60" t="s">
        <v>62</v>
      </c>
      <c r="D17" s="61" t="s">
        <v>81</v>
      </c>
      <c r="E17" s="62">
        <v>50</v>
      </c>
      <c r="F17" s="61" t="s">
        <v>57</v>
      </c>
      <c r="G17" s="61"/>
      <c r="H17" s="63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2.75">
      <c r="A18" s="48"/>
      <c r="B18" s="59"/>
      <c r="C18" s="60" t="s">
        <v>64</v>
      </c>
      <c r="D18" s="61" t="s">
        <v>61</v>
      </c>
      <c r="E18" s="62">
        <v>35</v>
      </c>
      <c r="F18" s="61" t="s">
        <v>57</v>
      </c>
      <c r="G18" s="61"/>
      <c r="H18" s="63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2.75">
      <c r="A19" s="48"/>
      <c r="B19" s="59"/>
      <c r="C19" s="60" t="s">
        <v>66</v>
      </c>
      <c r="D19" s="61" t="s">
        <v>63</v>
      </c>
      <c r="E19" s="62">
        <v>6</v>
      </c>
      <c r="F19" s="61" t="s">
        <v>57</v>
      </c>
      <c r="G19" s="61"/>
      <c r="H19" s="63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2.75">
      <c r="A20" s="48"/>
      <c r="B20" s="59"/>
      <c r="C20" s="60" t="s">
        <v>68</v>
      </c>
      <c r="D20" s="61" t="s">
        <v>88</v>
      </c>
      <c r="E20" s="62">
        <v>6</v>
      </c>
      <c r="F20" s="61" t="s">
        <v>57</v>
      </c>
      <c r="G20" s="61"/>
      <c r="H20" s="63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2.75">
      <c r="A21" s="48"/>
      <c r="B21" s="59"/>
      <c r="C21" s="60" t="s">
        <v>90</v>
      </c>
      <c r="D21" s="61" t="s">
        <v>89</v>
      </c>
      <c r="E21" s="62">
        <v>6</v>
      </c>
      <c r="F21" s="61" t="s">
        <v>57</v>
      </c>
      <c r="G21" s="61"/>
      <c r="H21" s="63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2.75">
      <c r="A22" s="48"/>
      <c r="B22" s="65"/>
      <c r="C22" s="66"/>
      <c r="D22" s="67"/>
      <c r="E22" s="68"/>
      <c r="F22" s="67"/>
      <c r="G22" s="67"/>
      <c r="H22" s="6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2.75">
      <c r="A23" s="48"/>
      <c r="B23" s="70"/>
      <c r="C23" s="70"/>
      <c r="D23" s="71"/>
      <c r="E23" s="70"/>
      <c r="F23" s="70"/>
      <c r="G23" s="70"/>
      <c r="H23" s="7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2.75">
      <c r="A24" s="48"/>
      <c r="B24" s="70"/>
      <c r="C24" s="70"/>
      <c r="D24" s="71"/>
      <c r="E24" s="70"/>
      <c r="F24" s="70"/>
      <c r="G24" s="70"/>
      <c r="H24" s="7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2.75">
      <c r="A25" s="48"/>
      <c r="B25" s="70"/>
      <c r="C25" s="70"/>
      <c r="D25" s="71"/>
      <c r="E25" s="70"/>
      <c r="F25" s="70"/>
      <c r="G25" s="70"/>
      <c r="H25" s="70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2.75">
      <c r="A26" s="48"/>
      <c r="B26" s="55"/>
      <c r="C26" s="56"/>
      <c r="D26" s="57"/>
      <c r="E26" s="56"/>
      <c r="F26" s="56"/>
      <c r="G26" s="56"/>
      <c r="H26" s="5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2.75">
      <c r="A27" s="48"/>
      <c r="B27" s="59"/>
      <c r="C27" s="60" t="s">
        <v>56</v>
      </c>
      <c r="D27" s="61" t="s">
        <v>10</v>
      </c>
      <c r="E27" s="72">
        <v>0</v>
      </c>
      <c r="F27" s="61" t="s">
        <v>65</v>
      </c>
      <c r="G27" s="61"/>
      <c r="H27" s="6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2.75">
      <c r="A28" s="48"/>
      <c r="B28" s="59"/>
      <c r="C28" s="60" t="s">
        <v>58</v>
      </c>
      <c r="D28" s="61" t="s">
        <v>11</v>
      </c>
      <c r="E28" s="119">
        <v>0</v>
      </c>
      <c r="F28" s="61" t="s">
        <v>65</v>
      </c>
      <c r="G28" s="61"/>
      <c r="H28" s="6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2.75">
      <c r="A29" s="48"/>
      <c r="B29" s="59"/>
      <c r="C29" s="60" t="s">
        <v>59</v>
      </c>
      <c r="D29" s="61" t="s">
        <v>13</v>
      </c>
      <c r="E29" s="72">
        <v>0</v>
      </c>
      <c r="F29" s="61" t="s">
        <v>65</v>
      </c>
      <c r="G29" s="61"/>
      <c r="H29" s="6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2.75">
      <c r="A30" s="48"/>
      <c r="B30" s="59"/>
      <c r="C30" s="60" t="s">
        <v>60</v>
      </c>
      <c r="D30" s="61" t="s">
        <v>67</v>
      </c>
      <c r="E30" s="72">
        <v>0</v>
      </c>
      <c r="F30" s="61" t="s">
        <v>65</v>
      </c>
      <c r="G30" s="61"/>
      <c r="H30" s="6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2.75">
      <c r="A31" s="48"/>
      <c r="B31" s="59"/>
      <c r="C31" s="60" t="s">
        <v>62</v>
      </c>
      <c r="D31" s="61" t="s">
        <v>69</v>
      </c>
      <c r="E31" s="72">
        <v>0</v>
      </c>
      <c r="F31" s="61" t="s">
        <v>65</v>
      </c>
      <c r="G31" s="61"/>
      <c r="H31" s="6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2.75">
      <c r="A32" s="48"/>
      <c r="B32" s="59"/>
      <c r="C32" s="60"/>
      <c r="D32" s="61"/>
      <c r="E32" s="72">
        <v>0</v>
      </c>
      <c r="F32" s="61" t="s">
        <v>65</v>
      </c>
      <c r="G32" s="61"/>
      <c r="H32" s="6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2.75">
      <c r="A33" s="48"/>
      <c r="B33" s="65"/>
      <c r="C33" s="67"/>
      <c r="D33" s="73"/>
      <c r="E33" s="67"/>
      <c r="F33" s="67"/>
      <c r="G33" s="67"/>
      <c r="H33" s="6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2.75">
      <c r="A34" s="48"/>
      <c r="B34" s="48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2.75">
      <c r="A35" s="48"/>
      <c r="B35" s="48"/>
      <c r="C35" s="48"/>
      <c r="D35" s="49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2.75">
      <c r="A36" s="17"/>
      <c r="B36" s="48"/>
      <c r="C36" s="48"/>
      <c r="D36" s="49"/>
      <c r="E36" s="48"/>
      <c r="F36" s="48"/>
      <c r="G36" s="145" t="str">
        <f>'Veranstaltungsdaten eingeben'!$F$27</f>
        <v>Version 3.0</v>
      </c>
      <c r="H36" s="146">
        <f>'Veranstaltungsdaten eingeben'!$H$27</f>
        <v>39977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</sheetData>
  <sheetProtection password="CA5E" sheet="1" objects="1" scenarios="1"/>
  <mergeCells count="4">
    <mergeCell ref="A2:D2"/>
    <mergeCell ref="A3:D3"/>
    <mergeCell ref="E3:I3"/>
    <mergeCell ref="E2:H2"/>
  </mergeCells>
  <printOptions/>
  <pageMargins left="0.787401575" right="0.787401575" top="0.984251969" bottom="0.984251969" header="0.4921259845" footer="0.4921259845"/>
  <pageSetup horizontalDpi="300" verticalDpi="300" orientation="portrait" paperSize="9" scale="8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 Bad Kohlgrub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Gefahrenanalyse </dc:title>
  <dc:subject/>
  <dc:creator>Eduard Mentler</dc:creator>
  <cp:keywords/>
  <dc:description/>
  <cp:lastModifiedBy>Marc Bischoff</cp:lastModifiedBy>
  <cp:lastPrinted>2009-06-13T19:20:12Z</cp:lastPrinted>
  <dcterms:created xsi:type="dcterms:W3CDTF">1999-06-20T07:39:09Z</dcterms:created>
  <dcterms:modified xsi:type="dcterms:W3CDTF">2014-06-23T13:01:17Z</dcterms:modified>
  <cp:category/>
  <cp:version/>
  <cp:contentType/>
  <cp:contentStatus/>
</cp:coreProperties>
</file>